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cer1\Dropbox\ExcelNova.org\02 Content\2012\2012.12.03  Aargau Dashboard\"/>
    </mc:Choice>
  </mc:AlternateContent>
  <bookViews>
    <workbookView xWindow="0" yWindow="0" windowWidth="19200" windowHeight="12285"/>
  </bookViews>
  <sheets>
    <sheet name="Dashboard" sheetId="3" r:id="rId1"/>
    <sheet name="Daten_Aargau" sheetId="1" r:id="rId2"/>
    <sheet name="Metadata" sheetId="5" r:id="rId3"/>
    <sheet name="GeoDaten" sheetId="6" r:id="rId4"/>
    <sheet name="Karte" sheetId="7" r:id="rId5"/>
  </sheets>
  <definedNames>
    <definedName name="_xlnm._FilterDatabase" localSheetId="3" hidden="1">GeoDaten!$A$1:$L$231</definedName>
    <definedName name="auswahlGemeinde">Dashboard!$B$60</definedName>
    <definedName name="auswahlTopTen">Dashboard!$B$52:$B$56</definedName>
    <definedName name="_xlnm.Print_Titles" localSheetId="3">GeoDaten!$1:$1</definedName>
    <definedName name="nfGemeinde">tblAargau[Gemeinde]</definedName>
  </definedNames>
  <calcPr calcId="152511"/>
</workbook>
</file>

<file path=xl/calcChain.xml><?xml version="1.0" encoding="utf-8"?>
<calcChain xmlns="http://schemas.openxmlformats.org/spreadsheetml/2006/main">
  <c r="AP2" i="1" l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H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D21" i="3" l="1"/>
  <c r="D20" i="3"/>
  <c r="D24" i="3"/>
  <c r="T7" i="3"/>
  <c r="Q7" i="3"/>
  <c r="P7" i="3"/>
  <c r="O7" i="3"/>
  <c r="N6" i="3"/>
  <c r="M17" i="7" l="1"/>
  <c r="M16" i="7"/>
  <c r="L15" i="7"/>
  <c r="N11" i="7"/>
  <c r="M11" i="7"/>
  <c r="M10" i="7"/>
  <c r="N9" i="7"/>
  <c r="M9" i="7"/>
  <c r="M8" i="7"/>
  <c r="AL224" i="1"/>
  <c r="T8" i="3" s="1"/>
  <c r="AJ224" i="1"/>
  <c r="Q8" i="3" s="1"/>
  <c r="AI224" i="1"/>
  <c r="P8" i="3" s="1"/>
  <c r="AH224" i="1"/>
  <c r="O8" i="3" s="1"/>
  <c r="AO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AT211" i="1"/>
  <c r="AR211" i="1"/>
  <c r="AM211" i="1"/>
  <c r="AK211" i="1"/>
  <c r="AJ211" i="1"/>
  <c r="AI211" i="1"/>
  <c r="AT17" i="1"/>
  <c r="AR17" i="1"/>
  <c r="AM17" i="1"/>
  <c r="AK17" i="1"/>
  <c r="AJ17" i="1"/>
  <c r="AI17" i="1"/>
  <c r="AT76" i="1"/>
  <c r="AR76" i="1"/>
  <c r="AM76" i="1"/>
  <c r="AK76" i="1"/>
  <c r="AJ76" i="1"/>
  <c r="AI76" i="1"/>
  <c r="AT168" i="1"/>
  <c r="AR168" i="1"/>
  <c r="AM168" i="1"/>
  <c r="AK168" i="1"/>
  <c r="AJ168" i="1"/>
  <c r="AI168" i="1"/>
  <c r="AT104" i="1"/>
  <c r="AR104" i="1"/>
  <c r="AM104" i="1"/>
  <c r="AK104" i="1"/>
  <c r="AJ104" i="1"/>
  <c r="AI104" i="1"/>
  <c r="AT175" i="1"/>
  <c r="AR175" i="1"/>
  <c r="AM175" i="1"/>
  <c r="AK175" i="1"/>
  <c r="AJ175" i="1"/>
  <c r="AI175" i="1"/>
  <c r="AT88" i="1"/>
  <c r="AR88" i="1"/>
  <c r="AM88" i="1"/>
  <c r="AK88" i="1"/>
  <c r="AJ88" i="1"/>
  <c r="AI88" i="1"/>
  <c r="AT36" i="1"/>
  <c r="AR36" i="1"/>
  <c r="AM36" i="1"/>
  <c r="AK36" i="1"/>
  <c r="AJ36" i="1"/>
  <c r="AI36" i="1"/>
  <c r="AT210" i="1"/>
  <c r="AR210" i="1"/>
  <c r="AM210" i="1"/>
  <c r="AK210" i="1"/>
  <c r="AJ210" i="1"/>
  <c r="AI210" i="1"/>
  <c r="AT208" i="1"/>
  <c r="AR208" i="1"/>
  <c r="AM208" i="1"/>
  <c r="AK208" i="1"/>
  <c r="AJ208" i="1"/>
  <c r="AI208" i="1"/>
  <c r="AT141" i="1"/>
  <c r="AR141" i="1"/>
  <c r="AM141" i="1"/>
  <c r="AK141" i="1"/>
  <c r="AJ141" i="1"/>
  <c r="AI141" i="1"/>
  <c r="AT205" i="1"/>
  <c r="AR205" i="1"/>
  <c r="AM205" i="1"/>
  <c r="AK205" i="1"/>
  <c r="AJ205" i="1"/>
  <c r="AI205" i="1"/>
  <c r="AT178" i="1"/>
  <c r="AR178" i="1"/>
  <c r="AM178" i="1"/>
  <c r="AK178" i="1"/>
  <c r="AJ178" i="1"/>
  <c r="AI178" i="1"/>
  <c r="AT179" i="1"/>
  <c r="AR179" i="1"/>
  <c r="AM179" i="1"/>
  <c r="AK179" i="1"/>
  <c r="AJ179" i="1"/>
  <c r="AI179" i="1"/>
  <c r="AT159" i="1"/>
  <c r="AR159" i="1"/>
  <c r="AM159" i="1"/>
  <c r="AK159" i="1"/>
  <c r="AJ159" i="1"/>
  <c r="AI159" i="1"/>
  <c r="AT13" i="1"/>
  <c r="AR13" i="1"/>
  <c r="AM13" i="1"/>
  <c r="AK13" i="1"/>
  <c r="AJ13" i="1"/>
  <c r="AI13" i="1"/>
  <c r="AT20" i="1"/>
  <c r="AR20" i="1"/>
  <c r="AM20" i="1"/>
  <c r="AK20" i="1"/>
  <c r="AJ20" i="1"/>
  <c r="AI20" i="1"/>
  <c r="AT203" i="1"/>
  <c r="AR203" i="1"/>
  <c r="AM203" i="1"/>
  <c r="AK203" i="1"/>
  <c r="AJ203" i="1"/>
  <c r="AI203" i="1"/>
  <c r="AT78" i="1"/>
  <c r="AR78" i="1"/>
  <c r="AM78" i="1"/>
  <c r="AK78" i="1"/>
  <c r="AJ78" i="1"/>
  <c r="AI78" i="1"/>
  <c r="AT68" i="1"/>
  <c r="AR68" i="1"/>
  <c r="AM68" i="1"/>
  <c r="AK68" i="1"/>
  <c r="AJ68" i="1"/>
  <c r="AI68" i="1"/>
  <c r="AT158" i="1"/>
  <c r="AR158" i="1"/>
  <c r="AM158" i="1"/>
  <c r="AK158" i="1"/>
  <c r="AJ158" i="1"/>
  <c r="AI158" i="1"/>
  <c r="AT184" i="1"/>
  <c r="AR184" i="1"/>
  <c r="AM184" i="1"/>
  <c r="AK184" i="1"/>
  <c r="AJ184" i="1"/>
  <c r="AI184" i="1"/>
  <c r="AT28" i="1"/>
  <c r="AR28" i="1"/>
  <c r="AM28" i="1"/>
  <c r="AK28" i="1"/>
  <c r="AJ28" i="1"/>
  <c r="AI28" i="1"/>
  <c r="AT14" i="1"/>
  <c r="AR14" i="1"/>
  <c r="AM14" i="1"/>
  <c r="AK14" i="1"/>
  <c r="AJ14" i="1"/>
  <c r="AI14" i="1"/>
  <c r="AT154" i="1"/>
  <c r="AR154" i="1"/>
  <c r="AM154" i="1"/>
  <c r="AK154" i="1"/>
  <c r="AJ154" i="1"/>
  <c r="AI154" i="1"/>
  <c r="AT64" i="1"/>
  <c r="AR64" i="1"/>
  <c r="AM64" i="1"/>
  <c r="AK64" i="1"/>
  <c r="AJ64" i="1"/>
  <c r="AI64" i="1"/>
  <c r="AT9" i="1"/>
  <c r="AR9" i="1"/>
  <c r="AM9" i="1"/>
  <c r="AK9" i="1"/>
  <c r="AJ9" i="1"/>
  <c r="AI9" i="1"/>
  <c r="AT183" i="1"/>
  <c r="AR183" i="1"/>
  <c r="AM183" i="1"/>
  <c r="AK183" i="1"/>
  <c r="AJ183" i="1"/>
  <c r="AI183" i="1"/>
  <c r="AT82" i="1"/>
  <c r="AR82" i="1"/>
  <c r="AM82" i="1"/>
  <c r="AK82" i="1"/>
  <c r="AJ82" i="1"/>
  <c r="AI82" i="1"/>
  <c r="AT112" i="1"/>
  <c r="AR112" i="1"/>
  <c r="AM112" i="1"/>
  <c r="AK112" i="1"/>
  <c r="AJ112" i="1"/>
  <c r="AI112" i="1"/>
  <c r="AT60" i="1"/>
  <c r="AR60" i="1"/>
  <c r="AM60" i="1"/>
  <c r="AK60" i="1"/>
  <c r="AJ60" i="1"/>
  <c r="AI60" i="1"/>
  <c r="AT115" i="1"/>
  <c r="AR115" i="1"/>
  <c r="AM115" i="1"/>
  <c r="AK115" i="1"/>
  <c r="AJ115" i="1"/>
  <c r="AI115" i="1"/>
  <c r="AT213" i="1"/>
  <c r="AR213" i="1"/>
  <c r="AM213" i="1"/>
  <c r="AK213" i="1"/>
  <c r="AJ213" i="1"/>
  <c r="AI213" i="1"/>
  <c r="AT218" i="1"/>
  <c r="AR218" i="1"/>
  <c r="AM218" i="1"/>
  <c r="AK218" i="1"/>
  <c r="AJ218" i="1"/>
  <c r="AI218" i="1"/>
  <c r="AT140" i="1"/>
  <c r="AR140" i="1"/>
  <c r="AM140" i="1"/>
  <c r="AK140" i="1"/>
  <c r="AJ140" i="1"/>
  <c r="AI140" i="1"/>
  <c r="AT139" i="1"/>
  <c r="AR139" i="1"/>
  <c r="AM139" i="1"/>
  <c r="AK139" i="1"/>
  <c r="AJ139" i="1"/>
  <c r="AI139" i="1"/>
  <c r="AT181" i="1"/>
  <c r="AR181" i="1"/>
  <c r="AM181" i="1"/>
  <c r="AK181" i="1"/>
  <c r="AJ181" i="1"/>
  <c r="AI181" i="1"/>
  <c r="AT138" i="1"/>
  <c r="AR138" i="1"/>
  <c r="AM138" i="1"/>
  <c r="AK138" i="1"/>
  <c r="AJ138" i="1"/>
  <c r="AI138" i="1"/>
  <c r="AT142" i="1"/>
  <c r="AR142" i="1"/>
  <c r="AM142" i="1"/>
  <c r="AK142" i="1"/>
  <c r="AJ142" i="1"/>
  <c r="AI142" i="1"/>
  <c r="AT108" i="1"/>
  <c r="AR108" i="1"/>
  <c r="AM108" i="1"/>
  <c r="AK108" i="1"/>
  <c r="AJ108" i="1"/>
  <c r="AI108" i="1"/>
  <c r="AT145" i="1"/>
  <c r="AR145" i="1"/>
  <c r="AM145" i="1"/>
  <c r="AK145" i="1"/>
  <c r="AJ145" i="1"/>
  <c r="AI145" i="1"/>
  <c r="AT69" i="1"/>
  <c r="AR69" i="1"/>
  <c r="AM69" i="1"/>
  <c r="AK69" i="1"/>
  <c r="AJ69" i="1"/>
  <c r="AI69" i="1"/>
  <c r="AT47" i="1"/>
  <c r="AR47" i="1"/>
  <c r="AM47" i="1"/>
  <c r="AK47" i="1"/>
  <c r="AJ47" i="1"/>
  <c r="AI47" i="1"/>
  <c r="AT6" i="1"/>
  <c r="AR6" i="1"/>
  <c r="AM6" i="1"/>
  <c r="AK6" i="1"/>
  <c r="AJ6" i="1"/>
  <c r="AI6" i="1"/>
  <c r="AT194" i="1"/>
  <c r="AR194" i="1"/>
  <c r="AM194" i="1"/>
  <c r="AK194" i="1"/>
  <c r="AJ194" i="1"/>
  <c r="AI194" i="1"/>
  <c r="AT75" i="1"/>
  <c r="AR75" i="1"/>
  <c r="AM75" i="1"/>
  <c r="AK75" i="1"/>
  <c r="AJ75" i="1"/>
  <c r="AI75" i="1"/>
  <c r="AT7" i="1"/>
  <c r="AR7" i="1"/>
  <c r="AM7" i="1"/>
  <c r="AK7" i="1"/>
  <c r="AJ7" i="1"/>
  <c r="AI7" i="1"/>
  <c r="AT100" i="1"/>
  <c r="AR100" i="1"/>
  <c r="AM100" i="1"/>
  <c r="AK100" i="1"/>
  <c r="AJ100" i="1"/>
  <c r="AI100" i="1"/>
  <c r="AT204" i="1"/>
  <c r="AR204" i="1"/>
  <c r="AM204" i="1"/>
  <c r="AK204" i="1"/>
  <c r="AJ204" i="1"/>
  <c r="AI204" i="1"/>
  <c r="AT110" i="1"/>
  <c r="AR110" i="1"/>
  <c r="AM110" i="1"/>
  <c r="AK110" i="1"/>
  <c r="AJ110" i="1"/>
  <c r="AI110" i="1"/>
  <c r="AT10" i="1"/>
  <c r="AR10" i="1"/>
  <c r="AM10" i="1"/>
  <c r="AK10" i="1"/>
  <c r="AJ10" i="1"/>
  <c r="AI10" i="1"/>
  <c r="AT220" i="1"/>
  <c r="AR220" i="1"/>
  <c r="AM220" i="1"/>
  <c r="AK220" i="1"/>
  <c r="AJ220" i="1"/>
  <c r="AI220" i="1"/>
  <c r="AT160" i="1"/>
  <c r="AR160" i="1"/>
  <c r="AM160" i="1"/>
  <c r="AK160" i="1"/>
  <c r="AJ160" i="1"/>
  <c r="AI160" i="1"/>
  <c r="AT77" i="1"/>
  <c r="AR77" i="1"/>
  <c r="AM77" i="1"/>
  <c r="AK77" i="1"/>
  <c r="AJ77" i="1"/>
  <c r="AI77" i="1"/>
  <c r="AT137" i="1"/>
  <c r="AR137" i="1"/>
  <c r="AM137" i="1"/>
  <c r="AK137" i="1"/>
  <c r="AJ137" i="1"/>
  <c r="AI137" i="1"/>
  <c r="AT125" i="1"/>
  <c r="AR125" i="1"/>
  <c r="AM125" i="1"/>
  <c r="AK125" i="1"/>
  <c r="AJ125" i="1"/>
  <c r="AI125" i="1"/>
  <c r="AT176" i="1"/>
  <c r="AR176" i="1"/>
  <c r="AM176" i="1"/>
  <c r="AK176" i="1"/>
  <c r="AJ176" i="1"/>
  <c r="AI176" i="1"/>
  <c r="AT91" i="1"/>
  <c r="AR91" i="1"/>
  <c r="AM91" i="1"/>
  <c r="AK91" i="1"/>
  <c r="AJ91" i="1"/>
  <c r="AI91" i="1"/>
  <c r="AT119" i="1"/>
  <c r="AR119" i="1"/>
  <c r="AM119" i="1"/>
  <c r="AK119" i="1"/>
  <c r="AJ119" i="1"/>
  <c r="AI119" i="1"/>
  <c r="AT209" i="1"/>
  <c r="AR209" i="1"/>
  <c r="AM209" i="1"/>
  <c r="AK209" i="1"/>
  <c r="AJ209" i="1"/>
  <c r="AI209" i="1"/>
  <c r="AT49" i="1"/>
  <c r="AR49" i="1"/>
  <c r="AM49" i="1"/>
  <c r="AK49" i="1"/>
  <c r="AJ49" i="1"/>
  <c r="AI49" i="1"/>
  <c r="AT99" i="1"/>
  <c r="AR99" i="1"/>
  <c r="AM99" i="1"/>
  <c r="AK99" i="1"/>
  <c r="AJ99" i="1"/>
  <c r="AI99" i="1"/>
  <c r="AT120" i="1"/>
  <c r="AR120" i="1"/>
  <c r="AM120" i="1"/>
  <c r="AK120" i="1"/>
  <c r="AJ120" i="1"/>
  <c r="AI120" i="1"/>
  <c r="AT34" i="1"/>
  <c r="AR34" i="1"/>
  <c r="AM34" i="1"/>
  <c r="AK34" i="1"/>
  <c r="AJ34" i="1"/>
  <c r="AI34" i="1"/>
  <c r="AT162" i="1"/>
  <c r="AR162" i="1"/>
  <c r="AM162" i="1"/>
  <c r="AK162" i="1"/>
  <c r="AJ162" i="1"/>
  <c r="AI162" i="1"/>
  <c r="AT111" i="1"/>
  <c r="AR111" i="1"/>
  <c r="AM111" i="1"/>
  <c r="AK111" i="1"/>
  <c r="AJ111" i="1"/>
  <c r="AI111" i="1"/>
  <c r="AT26" i="1"/>
  <c r="AR26" i="1"/>
  <c r="AM26" i="1"/>
  <c r="AK26" i="1"/>
  <c r="AJ26" i="1"/>
  <c r="AI26" i="1"/>
  <c r="AT144" i="1"/>
  <c r="AR144" i="1"/>
  <c r="AM144" i="1"/>
  <c r="AK144" i="1"/>
  <c r="AJ144" i="1"/>
  <c r="AI144" i="1"/>
  <c r="AT95" i="1"/>
  <c r="AR95" i="1"/>
  <c r="AM95" i="1"/>
  <c r="AK95" i="1"/>
  <c r="AJ95" i="1"/>
  <c r="AI95" i="1"/>
  <c r="AT98" i="1"/>
  <c r="AR98" i="1"/>
  <c r="AM98" i="1"/>
  <c r="AK98" i="1"/>
  <c r="AJ98" i="1"/>
  <c r="AI98" i="1"/>
  <c r="AT202" i="1"/>
  <c r="AR202" i="1"/>
  <c r="AM202" i="1"/>
  <c r="AK202" i="1"/>
  <c r="AJ202" i="1"/>
  <c r="AI202" i="1"/>
  <c r="AT65" i="1"/>
  <c r="AR65" i="1"/>
  <c r="AM65" i="1"/>
  <c r="AK65" i="1"/>
  <c r="AJ65" i="1"/>
  <c r="AI65" i="1"/>
  <c r="AT92" i="1"/>
  <c r="AR92" i="1"/>
  <c r="AM92" i="1"/>
  <c r="AK92" i="1"/>
  <c r="AJ92" i="1"/>
  <c r="AI92" i="1"/>
  <c r="AT21" i="1"/>
  <c r="AR21" i="1"/>
  <c r="AM21" i="1"/>
  <c r="AK21" i="1"/>
  <c r="AJ21" i="1"/>
  <c r="AI21" i="1"/>
  <c r="AT216" i="1"/>
  <c r="AR216" i="1"/>
  <c r="AM216" i="1"/>
  <c r="AK216" i="1"/>
  <c r="AJ216" i="1"/>
  <c r="AI216" i="1"/>
  <c r="AT171" i="1"/>
  <c r="AR171" i="1"/>
  <c r="AM171" i="1"/>
  <c r="AK171" i="1"/>
  <c r="AJ171" i="1"/>
  <c r="AI171" i="1"/>
  <c r="AT165" i="1"/>
  <c r="AR165" i="1"/>
  <c r="AM165" i="1"/>
  <c r="AK165" i="1"/>
  <c r="AJ165" i="1"/>
  <c r="AI165" i="1"/>
  <c r="AT131" i="1"/>
  <c r="AR131" i="1"/>
  <c r="AM131" i="1"/>
  <c r="AK131" i="1"/>
  <c r="AJ131" i="1"/>
  <c r="AI131" i="1"/>
  <c r="AT74" i="1"/>
  <c r="AR74" i="1"/>
  <c r="AM74" i="1"/>
  <c r="AK74" i="1"/>
  <c r="AJ74" i="1"/>
  <c r="AI74" i="1"/>
  <c r="AT107" i="1"/>
  <c r="AR107" i="1"/>
  <c r="AM107" i="1"/>
  <c r="AK107" i="1"/>
  <c r="AJ107" i="1"/>
  <c r="AI107" i="1"/>
  <c r="AT156" i="1"/>
  <c r="AR156" i="1"/>
  <c r="AM156" i="1"/>
  <c r="AK156" i="1"/>
  <c r="AJ156" i="1"/>
  <c r="AI156" i="1"/>
  <c r="AT3" i="1"/>
  <c r="AR3" i="1"/>
  <c r="AM3" i="1"/>
  <c r="AK3" i="1"/>
  <c r="AJ3" i="1"/>
  <c r="AI3" i="1"/>
  <c r="AT48" i="1"/>
  <c r="AR48" i="1"/>
  <c r="AM48" i="1"/>
  <c r="AK48" i="1"/>
  <c r="AJ48" i="1"/>
  <c r="AI48" i="1"/>
  <c r="AT133" i="1"/>
  <c r="AR133" i="1"/>
  <c r="AM133" i="1"/>
  <c r="AK133" i="1"/>
  <c r="AJ133" i="1"/>
  <c r="AI133" i="1"/>
  <c r="AT8" i="1"/>
  <c r="AR8" i="1"/>
  <c r="AM8" i="1"/>
  <c r="AK8" i="1"/>
  <c r="AJ8" i="1"/>
  <c r="AI8" i="1"/>
  <c r="AT217" i="1"/>
  <c r="AR217" i="1"/>
  <c r="AM217" i="1"/>
  <c r="AK217" i="1"/>
  <c r="AJ217" i="1"/>
  <c r="AI217" i="1"/>
  <c r="AT5" i="1"/>
  <c r="AR5" i="1"/>
  <c r="AM5" i="1"/>
  <c r="AK5" i="1"/>
  <c r="AJ5" i="1"/>
  <c r="AI5" i="1"/>
  <c r="AT147" i="1"/>
  <c r="AR147" i="1"/>
  <c r="AM147" i="1"/>
  <c r="AK147" i="1"/>
  <c r="AJ147" i="1"/>
  <c r="AI147" i="1"/>
  <c r="AT199" i="1"/>
  <c r="AR199" i="1"/>
  <c r="AM199" i="1"/>
  <c r="AK199" i="1"/>
  <c r="AJ199" i="1"/>
  <c r="AI199" i="1"/>
  <c r="AT149" i="1"/>
  <c r="AR149" i="1"/>
  <c r="AM149" i="1"/>
  <c r="AK149" i="1"/>
  <c r="AJ149" i="1"/>
  <c r="AI149" i="1"/>
  <c r="AT106" i="1"/>
  <c r="AR106" i="1"/>
  <c r="AM106" i="1"/>
  <c r="AK106" i="1"/>
  <c r="AJ106" i="1"/>
  <c r="AI106" i="1"/>
  <c r="AT128" i="1"/>
  <c r="AR128" i="1"/>
  <c r="AM128" i="1"/>
  <c r="AK128" i="1"/>
  <c r="AJ128" i="1"/>
  <c r="AI128" i="1"/>
  <c r="AT56" i="1"/>
  <c r="AR56" i="1"/>
  <c r="AM56" i="1"/>
  <c r="AK56" i="1"/>
  <c r="AJ56" i="1"/>
  <c r="AI56" i="1"/>
  <c r="AT33" i="1"/>
  <c r="AR33" i="1"/>
  <c r="AM33" i="1"/>
  <c r="AK33" i="1"/>
  <c r="AJ33" i="1"/>
  <c r="AI33" i="1"/>
  <c r="AT196" i="1"/>
  <c r="AR196" i="1"/>
  <c r="AM196" i="1"/>
  <c r="AK196" i="1"/>
  <c r="AJ196" i="1"/>
  <c r="AI196" i="1"/>
  <c r="AT45" i="1"/>
  <c r="AR45" i="1"/>
  <c r="AM45" i="1"/>
  <c r="AK45" i="1"/>
  <c r="AJ45" i="1"/>
  <c r="AI45" i="1"/>
  <c r="AT84" i="1"/>
  <c r="AR84" i="1"/>
  <c r="AM84" i="1"/>
  <c r="AK84" i="1"/>
  <c r="AJ84" i="1"/>
  <c r="AI84" i="1"/>
  <c r="AT187" i="1"/>
  <c r="AR187" i="1"/>
  <c r="AM187" i="1"/>
  <c r="AK187" i="1"/>
  <c r="AJ187" i="1"/>
  <c r="AI187" i="1"/>
  <c r="AT41" i="1"/>
  <c r="AR41" i="1"/>
  <c r="AM41" i="1"/>
  <c r="AK41" i="1"/>
  <c r="AJ41" i="1"/>
  <c r="AI41" i="1"/>
  <c r="AT207" i="1"/>
  <c r="AR207" i="1"/>
  <c r="AM207" i="1"/>
  <c r="AK207" i="1"/>
  <c r="AJ207" i="1"/>
  <c r="AI207" i="1"/>
  <c r="AT114" i="1"/>
  <c r="AR114" i="1"/>
  <c r="AM114" i="1"/>
  <c r="AK114" i="1"/>
  <c r="AJ114" i="1"/>
  <c r="AI114" i="1"/>
  <c r="AT173" i="1"/>
  <c r="AR173" i="1"/>
  <c r="AM173" i="1"/>
  <c r="AK173" i="1"/>
  <c r="AJ173" i="1"/>
  <c r="AI173" i="1"/>
  <c r="AT153" i="1"/>
  <c r="AR153" i="1"/>
  <c r="AM153" i="1"/>
  <c r="AK153" i="1"/>
  <c r="AJ153" i="1"/>
  <c r="AI153" i="1"/>
  <c r="AT44" i="1"/>
  <c r="AR44" i="1"/>
  <c r="AM44" i="1"/>
  <c r="AK44" i="1"/>
  <c r="AJ44" i="1"/>
  <c r="AI44" i="1"/>
  <c r="AT155" i="1"/>
  <c r="AR155" i="1"/>
  <c r="AM155" i="1"/>
  <c r="AK155" i="1"/>
  <c r="AJ155" i="1"/>
  <c r="AI155" i="1"/>
  <c r="AT127" i="1"/>
  <c r="AR127" i="1"/>
  <c r="AM127" i="1"/>
  <c r="AK127" i="1"/>
  <c r="AJ127" i="1"/>
  <c r="AI127" i="1"/>
  <c r="AT152" i="1"/>
  <c r="AR152" i="1"/>
  <c r="AM152" i="1"/>
  <c r="AK152" i="1"/>
  <c r="AJ152" i="1"/>
  <c r="AI152" i="1"/>
  <c r="AT105" i="1"/>
  <c r="AR105" i="1"/>
  <c r="AM105" i="1"/>
  <c r="AK105" i="1"/>
  <c r="AJ105" i="1"/>
  <c r="AI105" i="1"/>
  <c r="AT59" i="1"/>
  <c r="AR59" i="1"/>
  <c r="AM59" i="1"/>
  <c r="AK59" i="1"/>
  <c r="AJ59" i="1"/>
  <c r="AI59" i="1"/>
  <c r="AT191" i="1"/>
  <c r="AR191" i="1"/>
  <c r="AM191" i="1"/>
  <c r="AK191" i="1"/>
  <c r="AJ191" i="1"/>
  <c r="AI191" i="1"/>
  <c r="AT93" i="1"/>
  <c r="AR93" i="1"/>
  <c r="AM93" i="1"/>
  <c r="AK93" i="1"/>
  <c r="AJ93" i="1"/>
  <c r="AI93" i="1"/>
  <c r="AT161" i="1"/>
  <c r="AR161" i="1"/>
  <c r="AM161" i="1"/>
  <c r="AK161" i="1"/>
  <c r="AJ161" i="1"/>
  <c r="AI161" i="1"/>
  <c r="AT4" i="1"/>
  <c r="AR4" i="1"/>
  <c r="AM4" i="1"/>
  <c r="AK4" i="1"/>
  <c r="AJ4" i="1"/>
  <c r="AI4" i="1"/>
  <c r="AT200" i="1"/>
  <c r="AR200" i="1"/>
  <c r="AM200" i="1"/>
  <c r="AK200" i="1"/>
  <c r="AJ200" i="1"/>
  <c r="AI200" i="1"/>
  <c r="AT11" i="1"/>
  <c r="AR11" i="1"/>
  <c r="AM11" i="1"/>
  <c r="AK11" i="1"/>
  <c r="AJ11" i="1"/>
  <c r="AI11" i="1"/>
  <c r="AT70" i="1"/>
  <c r="AR70" i="1"/>
  <c r="AM70" i="1"/>
  <c r="AK70" i="1"/>
  <c r="AJ70" i="1"/>
  <c r="AI70" i="1"/>
  <c r="AT37" i="1"/>
  <c r="AR37" i="1"/>
  <c r="AM37" i="1"/>
  <c r="AK37" i="1"/>
  <c r="AJ37" i="1"/>
  <c r="AI37" i="1"/>
  <c r="AT164" i="1"/>
  <c r="AR164" i="1"/>
  <c r="AM164" i="1"/>
  <c r="AK164" i="1"/>
  <c r="AJ164" i="1"/>
  <c r="AI164" i="1"/>
  <c r="AT172" i="1"/>
  <c r="AR172" i="1"/>
  <c r="AM172" i="1"/>
  <c r="AK172" i="1"/>
  <c r="AJ172" i="1"/>
  <c r="AI172" i="1"/>
  <c r="AT174" i="1"/>
  <c r="AR174" i="1"/>
  <c r="AM174" i="1"/>
  <c r="AK174" i="1"/>
  <c r="AJ174" i="1"/>
  <c r="AI174" i="1"/>
  <c r="AT109" i="1"/>
  <c r="AR109" i="1"/>
  <c r="AM109" i="1"/>
  <c r="AK109" i="1"/>
  <c r="AJ109" i="1"/>
  <c r="AI109" i="1"/>
  <c r="AT124" i="1"/>
  <c r="AR124" i="1"/>
  <c r="AM124" i="1"/>
  <c r="AK124" i="1"/>
  <c r="AJ124" i="1"/>
  <c r="AI124" i="1"/>
  <c r="AT97" i="1"/>
  <c r="AR97" i="1"/>
  <c r="AM97" i="1"/>
  <c r="AK97" i="1"/>
  <c r="AJ97" i="1"/>
  <c r="AI97" i="1"/>
  <c r="AT72" i="1"/>
  <c r="AR72" i="1"/>
  <c r="AM72" i="1"/>
  <c r="AK72" i="1"/>
  <c r="AJ72" i="1"/>
  <c r="AI72" i="1"/>
  <c r="AT90" i="1"/>
  <c r="AR90" i="1"/>
  <c r="AM90" i="1"/>
  <c r="AK90" i="1"/>
  <c r="AJ90" i="1"/>
  <c r="AI90" i="1"/>
  <c r="AT85" i="1"/>
  <c r="AR85" i="1"/>
  <c r="AM85" i="1"/>
  <c r="AK85" i="1"/>
  <c r="AJ85" i="1"/>
  <c r="AI85" i="1"/>
  <c r="AT113" i="1"/>
  <c r="AR113" i="1"/>
  <c r="AM113" i="1"/>
  <c r="AK113" i="1"/>
  <c r="AJ113" i="1"/>
  <c r="AI113" i="1"/>
  <c r="AT169" i="1"/>
  <c r="AR169" i="1"/>
  <c r="AM169" i="1"/>
  <c r="AK169" i="1"/>
  <c r="AJ169" i="1"/>
  <c r="AI169" i="1"/>
  <c r="AT182" i="1"/>
  <c r="AR182" i="1"/>
  <c r="AM182" i="1"/>
  <c r="AK182" i="1"/>
  <c r="AJ182" i="1"/>
  <c r="AI182" i="1"/>
  <c r="AT86" i="1"/>
  <c r="AR86" i="1"/>
  <c r="AM86" i="1"/>
  <c r="AK86" i="1"/>
  <c r="AJ86" i="1"/>
  <c r="AI86" i="1"/>
  <c r="AT157" i="1"/>
  <c r="AR157" i="1"/>
  <c r="AM157" i="1"/>
  <c r="AK157" i="1"/>
  <c r="AJ157" i="1"/>
  <c r="AI157" i="1"/>
  <c r="AT94" i="1"/>
  <c r="AR94" i="1"/>
  <c r="AM94" i="1"/>
  <c r="AK94" i="1"/>
  <c r="AJ94" i="1"/>
  <c r="AI94" i="1"/>
  <c r="AT126" i="1"/>
  <c r="AR126" i="1"/>
  <c r="AM126" i="1"/>
  <c r="AK126" i="1"/>
  <c r="AJ126" i="1"/>
  <c r="AI126" i="1"/>
  <c r="AT101" i="1"/>
  <c r="AR101" i="1"/>
  <c r="AM101" i="1"/>
  <c r="AK101" i="1"/>
  <c r="AJ101" i="1"/>
  <c r="AI101" i="1"/>
  <c r="AT197" i="1"/>
  <c r="AR197" i="1"/>
  <c r="AM197" i="1"/>
  <c r="AK197" i="1"/>
  <c r="AJ197" i="1"/>
  <c r="AI197" i="1"/>
  <c r="AT23" i="1"/>
  <c r="AR23" i="1"/>
  <c r="AM23" i="1"/>
  <c r="AK23" i="1"/>
  <c r="AJ23" i="1"/>
  <c r="AI23" i="1"/>
  <c r="AT38" i="1"/>
  <c r="AR38" i="1"/>
  <c r="AM38" i="1"/>
  <c r="AK38" i="1"/>
  <c r="AJ38" i="1"/>
  <c r="AI38" i="1"/>
  <c r="AT39" i="1"/>
  <c r="AR39" i="1"/>
  <c r="AM39" i="1"/>
  <c r="AK39" i="1"/>
  <c r="AJ39" i="1"/>
  <c r="AI39" i="1"/>
  <c r="AT62" i="1"/>
  <c r="AR62" i="1"/>
  <c r="AM62" i="1"/>
  <c r="AK62" i="1"/>
  <c r="AJ62" i="1"/>
  <c r="AI62" i="1"/>
  <c r="AT219" i="1"/>
  <c r="AR219" i="1"/>
  <c r="AM219" i="1"/>
  <c r="AK219" i="1"/>
  <c r="AJ219" i="1"/>
  <c r="AI219" i="1"/>
  <c r="AT89" i="1"/>
  <c r="AR89" i="1"/>
  <c r="AM89" i="1"/>
  <c r="AK89" i="1"/>
  <c r="AJ89" i="1"/>
  <c r="AI89" i="1"/>
  <c r="AT67" i="1"/>
  <c r="AR67" i="1"/>
  <c r="AM67" i="1"/>
  <c r="AK67" i="1"/>
  <c r="AJ67" i="1"/>
  <c r="AI67" i="1"/>
  <c r="AT96" i="1"/>
  <c r="AR96" i="1"/>
  <c r="AM96" i="1"/>
  <c r="AK96" i="1"/>
  <c r="AJ96" i="1"/>
  <c r="AI96" i="1"/>
  <c r="AT192" i="1"/>
  <c r="AR192" i="1"/>
  <c r="AM192" i="1"/>
  <c r="AK192" i="1"/>
  <c r="AJ192" i="1"/>
  <c r="AI192" i="1"/>
  <c r="AT132" i="1"/>
  <c r="AR132" i="1"/>
  <c r="AM132" i="1"/>
  <c r="AK132" i="1"/>
  <c r="AJ132" i="1"/>
  <c r="AI132" i="1"/>
  <c r="AT212" i="1"/>
  <c r="AR212" i="1"/>
  <c r="AM212" i="1"/>
  <c r="AK212" i="1"/>
  <c r="AJ212" i="1"/>
  <c r="AI212" i="1"/>
  <c r="AT214" i="1"/>
  <c r="AR214" i="1"/>
  <c r="AM214" i="1"/>
  <c r="AK214" i="1"/>
  <c r="AJ214" i="1"/>
  <c r="AI214" i="1"/>
  <c r="AT63" i="1"/>
  <c r="AR63" i="1"/>
  <c r="AM63" i="1"/>
  <c r="AK63" i="1"/>
  <c r="AJ63" i="1"/>
  <c r="AI63" i="1"/>
  <c r="AT170" i="1"/>
  <c r="AR170" i="1"/>
  <c r="AM170" i="1"/>
  <c r="AK170" i="1"/>
  <c r="AJ170" i="1"/>
  <c r="AI170" i="1"/>
  <c r="AT40" i="1"/>
  <c r="AR40" i="1"/>
  <c r="AM40" i="1"/>
  <c r="AK40" i="1"/>
  <c r="AJ40" i="1"/>
  <c r="AI40" i="1"/>
  <c r="AT19" i="1"/>
  <c r="AR19" i="1"/>
  <c r="AM19" i="1"/>
  <c r="AK19" i="1"/>
  <c r="AJ19" i="1"/>
  <c r="AI19" i="1"/>
  <c r="AT129" i="1"/>
  <c r="AR129" i="1"/>
  <c r="AM129" i="1"/>
  <c r="AK129" i="1"/>
  <c r="AJ129" i="1"/>
  <c r="AI129" i="1"/>
  <c r="AT136" i="1"/>
  <c r="AR136" i="1"/>
  <c r="AM136" i="1"/>
  <c r="AK136" i="1"/>
  <c r="AJ136" i="1"/>
  <c r="AI136" i="1"/>
  <c r="AT80" i="1"/>
  <c r="AR80" i="1"/>
  <c r="AM80" i="1"/>
  <c r="AK80" i="1"/>
  <c r="AJ80" i="1"/>
  <c r="AI80" i="1"/>
  <c r="AT25" i="1"/>
  <c r="AR25" i="1"/>
  <c r="AM25" i="1"/>
  <c r="AK25" i="1"/>
  <c r="AJ25" i="1"/>
  <c r="AI25" i="1"/>
  <c r="AT83" i="1"/>
  <c r="AR83" i="1"/>
  <c r="AM83" i="1"/>
  <c r="AK83" i="1"/>
  <c r="AJ83" i="1"/>
  <c r="AI83" i="1"/>
  <c r="AT177" i="1"/>
  <c r="AR177" i="1"/>
  <c r="AM177" i="1"/>
  <c r="AK177" i="1"/>
  <c r="AJ177" i="1"/>
  <c r="AI177" i="1"/>
  <c r="AT73" i="1"/>
  <c r="AR73" i="1"/>
  <c r="AM73" i="1"/>
  <c r="AK73" i="1"/>
  <c r="AJ73" i="1"/>
  <c r="AI73" i="1"/>
  <c r="AT198" i="1"/>
  <c r="AR198" i="1"/>
  <c r="AM198" i="1"/>
  <c r="AK198" i="1"/>
  <c r="AJ198" i="1"/>
  <c r="AI198" i="1"/>
  <c r="AT55" i="1"/>
  <c r="AR55" i="1"/>
  <c r="AM55" i="1"/>
  <c r="AK55" i="1"/>
  <c r="AJ55" i="1"/>
  <c r="AI55" i="1"/>
  <c r="AT134" i="1"/>
  <c r="AR134" i="1"/>
  <c r="AM134" i="1"/>
  <c r="AK134" i="1"/>
  <c r="AJ134" i="1"/>
  <c r="AI134" i="1"/>
  <c r="AT46" i="1"/>
  <c r="AR46" i="1"/>
  <c r="AM46" i="1"/>
  <c r="AK46" i="1"/>
  <c r="AJ46" i="1"/>
  <c r="AI46" i="1"/>
  <c r="AT188" i="1"/>
  <c r="AR188" i="1"/>
  <c r="AM188" i="1"/>
  <c r="AK188" i="1"/>
  <c r="AJ188" i="1"/>
  <c r="AI188" i="1"/>
  <c r="AT87" i="1"/>
  <c r="AR87" i="1"/>
  <c r="AM87" i="1"/>
  <c r="AK87" i="1"/>
  <c r="AJ87" i="1"/>
  <c r="AI87" i="1"/>
  <c r="AT180" i="1"/>
  <c r="AR180" i="1"/>
  <c r="AM180" i="1"/>
  <c r="AK180" i="1"/>
  <c r="AJ180" i="1"/>
  <c r="AI180" i="1"/>
  <c r="AT50" i="1"/>
  <c r="AR50" i="1"/>
  <c r="AM50" i="1"/>
  <c r="AK50" i="1"/>
  <c r="AJ50" i="1"/>
  <c r="AI50" i="1"/>
  <c r="AT61" i="1"/>
  <c r="AR61" i="1"/>
  <c r="AM61" i="1"/>
  <c r="AK61" i="1"/>
  <c r="AJ61" i="1"/>
  <c r="AI61" i="1"/>
  <c r="AT148" i="1"/>
  <c r="AR148" i="1"/>
  <c r="AM148" i="1"/>
  <c r="AK148" i="1"/>
  <c r="AJ148" i="1"/>
  <c r="AI148" i="1"/>
  <c r="AT189" i="1"/>
  <c r="AR189" i="1"/>
  <c r="AM189" i="1"/>
  <c r="AK189" i="1"/>
  <c r="AJ189" i="1"/>
  <c r="AI189" i="1"/>
  <c r="AT146" i="1"/>
  <c r="AR146" i="1"/>
  <c r="AM146" i="1"/>
  <c r="AK146" i="1"/>
  <c r="AJ146" i="1"/>
  <c r="AI146" i="1"/>
  <c r="AT121" i="1"/>
  <c r="AR121" i="1"/>
  <c r="AM121" i="1"/>
  <c r="AK121" i="1"/>
  <c r="AJ121" i="1"/>
  <c r="AI121" i="1"/>
  <c r="AT123" i="1"/>
  <c r="AR123" i="1"/>
  <c r="AM123" i="1"/>
  <c r="AK123" i="1"/>
  <c r="AJ123" i="1"/>
  <c r="AI123" i="1"/>
  <c r="AT51" i="1"/>
  <c r="AR51" i="1"/>
  <c r="AM51" i="1"/>
  <c r="AK51" i="1"/>
  <c r="AJ51" i="1"/>
  <c r="AI51" i="1"/>
  <c r="AT206" i="1"/>
  <c r="AR206" i="1"/>
  <c r="AM206" i="1"/>
  <c r="AK206" i="1"/>
  <c r="AJ206" i="1"/>
  <c r="AI206" i="1"/>
  <c r="AT12" i="1"/>
  <c r="AR12" i="1"/>
  <c r="AM12" i="1"/>
  <c r="AK12" i="1"/>
  <c r="AJ12" i="1"/>
  <c r="AI12" i="1"/>
  <c r="AT2" i="1"/>
  <c r="AR2" i="1"/>
  <c r="AM2" i="1"/>
  <c r="AK2" i="1"/>
  <c r="AJ2" i="1"/>
  <c r="AI2" i="1"/>
  <c r="AT24" i="1"/>
  <c r="AR24" i="1"/>
  <c r="AM24" i="1"/>
  <c r="AK24" i="1"/>
  <c r="AJ24" i="1"/>
  <c r="AI24" i="1"/>
  <c r="AT35" i="1"/>
  <c r="AR35" i="1"/>
  <c r="AM35" i="1"/>
  <c r="AK35" i="1"/>
  <c r="AJ35" i="1"/>
  <c r="AI35" i="1"/>
  <c r="AT167" i="1"/>
  <c r="AR167" i="1"/>
  <c r="AM167" i="1"/>
  <c r="AK167" i="1"/>
  <c r="AJ167" i="1"/>
  <c r="AI167" i="1"/>
  <c r="AT195" i="1"/>
  <c r="AR195" i="1"/>
  <c r="AM195" i="1"/>
  <c r="AK195" i="1"/>
  <c r="AJ195" i="1"/>
  <c r="AI195" i="1"/>
  <c r="AT81" i="1"/>
  <c r="AR81" i="1"/>
  <c r="AM81" i="1"/>
  <c r="AK81" i="1"/>
  <c r="AJ81" i="1"/>
  <c r="AI81" i="1"/>
  <c r="AT58" i="1"/>
  <c r="AR58" i="1"/>
  <c r="AM58" i="1"/>
  <c r="AK58" i="1"/>
  <c r="AJ58" i="1"/>
  <c r="AI58" i="1"/>
  <c r="AT190" i="1"/>
  <c r="AR190" i="1"/>
  <c r="AM190" i="1"/>
  <c r="AK190" i="1"/>
  <c r="AJ190" i="1"/>
  <c r="AI190" i="1"/>
  <c r="AT143" i="1"/>
  <c r="AR143" i="1"/>
  <c r="AM143" i="1"/>
  <c r="AK143" i="1"/>
  <c r="AJ143" i="1"/>
  <c r="AI143" i="1"/>
  <c r="AT42" i="1"/>
  <c r="AR42" i="1"/>
  <c r="AM42" i="1"/>
  <c r="AK42" i="1"/>
  <c r="AJ42" i="1"/>
  <c r="AI42" i="1"/>
  <c r="AT79" i="1"/>
  <c r="AR79" i="1"/>
  <c r="AM79" i="1"/>
  <c r="AK79" i="1"/>
  <c r="AJ79" i="1"/>
  <c r="AI79" i="1"/>
  <c r="AT31" i="1"/>
  <c r="AR31" i="1"/>
  <c r="AM31" i="1"/>
  <c r="AK31" i="1"/>
  <c r="AJ31" i="1"/>
  <c r="AI31" i="1"/>
  <c r="AT201" i="1"/>
  <c r="AR201" i="1"/>
  <c r="AM201" i="1"/>
  <c r="AK201" i="1"/>
  <c r="AJ201" i="1"/>
  <c r="AI201" i="1"/>
  <c r="AT43" i="1"/>
  <c r="AR43" i="1"/>
  <c r="AM43" i="1"/>
  <c r="AK43" i="1"/>
  <c r="AJ43" i="1"/>
  <c r="AI43" i="1"/>
  <c r="AT186" i="1"/>
  <c r="AR186" i="1"/>
  <c r="AM186" i="1"/>
  <c r="AK186" i="1"/>
  <c r="AJ186" i="1"/>
  <c r="AI186" i="1"/>
  <c r="AT122" i="1"/>
  <c r="AR122" i="1"/>
  <c r="AM122" i="1"/>
  <c r="AK122" i="1"/>
  <c r="AJ122" i="1"/>
  <c r="AI122" i="1"/>
  <c r="AT193" i="1"/>
  <c r="AR193" i="1"/>
  <c r="AM193" i="1"/>
  <c r="AK193" i="1"/>
  <c r="AJ193" i="1"/>
  <c r="AI193" i="1"/>
  <c r="AT103" i="1"/>
  <c r="AR103" i="1"/>
  <c r="AM103" i="1"/>
  <c r="AK103" i="1"/>
  <c r="AJ103" i="1"/>
  <c r="AI103" i="1"/>
  <c r="AT66" i="1"/>
  <c r="AR66" i="1"/>
  <c r="AM66" i="1"/>
  <c r="AK66" i="1"/>
  <c r="AJ66" i="1"/>
  <c r="AI66" i="1"/>
  <c r="AT163" i="1"/>
  <c r="AR163" i="1"/>
  <c r="AM163" i="1"/>
  <c r="AK163" i="1"/>
  <c r="AJ163" i="1"/>
  <c r="AI163" i="1"/>
  <c r="AT71" i="1"/>
  <c r="AR71" i="1"/>
  <c r="AM71" i="1"/>
  <c r="AK71" i="1"/>
  <c r="AJ71" i="1"/>
  <c r="AI71" i="1"/>
  <c r="AT185" i="1"/>
  <c r="AR185" i="1"/>
  <c r="AM185" i="1"/>
  <c r="AK185" i="1"/>
  <c r="AJ185" i="1"/>
  <c r="AI185" i="1"/>
  <c r="AT118" i="1"/>
  <c r="AR118" i="1"/>
  <c r="AM118" i="1"/>
  <c r="AK118" i="1"/>
  <c r="AJ118" i="1"/>
  <c r="AI118" i="1"/>
  <c r="AT57" i="1"/>
  <c r="AR57" i="1"/>
  <c r="AM57" i="1"/>
  <c r="AK57" i="1"/>
  <c r="AJ57" i="1"/>
  <c r="AI57" i="1"/>
  <c r="AT18" i="1"/>
  <c r="AR18" i="1"/>
  <c r="AM18" i="1"/>
  <c r="AK18" i="1"/>
  <c r="AJ18" i="1"/>
  <c r="AI18" i="1"/>
  <c r="AT150" i="1"/>
  <c r="AR150" i="1"/>
  <c r="AM150" i="1"/>
  <c r="AK150" i="1"/>
  <c r="AJ150" i="1"/>
  <c r="AI150" i="1"/>
  <c r="AT166" i="1"/>
  <c r="AR166" i="1"/>
  <c r="AM166" i="1"/>
  <c r="AK166" i="1"/>
  <c r="AJ166" i="1"/>
  <c r="AI166" i="1"/>
  <c r="AT27" i="1"/>
  <c r="AR27" i="1"/>
  <c r="AM27" i="1"/>
  <c r="AK27" i="1"/>
  <c r="AJ27" i="1"/>
  <c r="AI27" i="1"/>
  <c r="AT16" i="1"/>
  <c r="AR16" i="1"/>
  <c r="AM16" i="1"/>
  <c r="AK16" i="1"/>
  <c r="AJ16" i="1"/>
  <c r="AI16" i="1"/>
  <c r="AT22" i="1"/>
  <c r="AR22" i="1"/>
  <c r="AM22" i="1"/>
  <c r="AK22" i="1"/>
  <c r="AJ22" i="1"/>
  <c r="AI22" i="1"/>
  <c r="AT54" i="1"/>
  <c r="AR54" i="1"/>
  <c r="AM54" i="1"/>
  <c r="AK54" i="1"/>
  <c r="AJ54" i="1"/>
  <c r="AI54" i="1"/>
  <c r="AT117" i="1"/>
  <c r="AR117" i="1"/>
  <c r="AM117" i="1"/>
  <c r="AK117" i="1"/>
  <c r="AJ117" i="1"/>
  <c r="AI117" i="1"/>
  <c r="AT102" i="1"/>
  <c r="AR102" i="1"/>
  <c r="AM102" i="1"/>
  <c r="AK102" i="1"/>
  <c r="AJ102" i="1"/>
  <c r="AI102" i="1"/>
  <c r="AT32" i="1"/>
  <c r="AR32" i="1"/>
  <c r="AM32" i="1"/>
  <c r="AK32" i="1"/>
  <c r="AJ32" i="1"/>
  <c r="AI32" i="1"/>
  <c r="AT151" i="1"/>
  <c r="AR151" i="1"/>
  <c r="AM151" i="1"/>
  <c r="AK151" i="1"/>
  <c r="AJ151" i="1"/>
  <c r="AI151" i="1"/>
  <c r="AT130" i="1"/>
  <c r="AR130" i="1"/>
  <c r="AM130" i="1"/>
  <c r="AK130" i="1"/>
  <c r="AJ130" i="1"/>
  <c r="AI130" i="1"/>
  <c r="AT29" i="1"/>
  <c r="AR29" i="1"/>
  <c r="AM29" i="1"/>
  <c r="AK29" i="1"/>
  <c r="AJ29" i="1"/>
  <c r="AI29" i="1"/>
  <c r="AT53" i="1"/>
  <c r="AR53" i="1"/>
  <c r="AM53" i="1"/>
  <c r="AK53" i="1"/>
  <c r="AJ53" i="1"/>
  <c r="AI53" i="1"/>
  <c r="AT15" i="1"/>
  <c r="AR15" i="1"/>
  <c r="AM15" i="1"/>
  <c r="AK15" i="1"/>
  <c r="AJ15" i="1"/>
  <c r="AI15" i="1"/>
  <c r="AT116" i="1"/>
  <c r="AR116" i="1"/>
  <c r="AM116" i="1"/>
  <c r="AK116" i="1"/>
  <c r="AJ116" i="1"/>
  <c r="AI116" i="1"/>
  <c r="AT52" i="1"/>
  <c r="AR52" i="1"/>
  <c r="AM52" i="1"/>
  <c r="AK52" i="1"/>
  <c r="AJ52" i="1"/>
  <c r="AI52" i="1"/>
  <c r="AT135" i="1"/>
  <c r="AR135" i="1"/>
  <c r="AM135" i="1"/>
  <c r="AK135" i="1"/>
  <c r="AJ135" i="1"/>
  <c r="AI135" i="1"/>
  <c r="AT215" i="1"/>
  <c r="AR215" i="1"/>
  <c r="AM215" i="1"/>
  <c r="AK215" i="1"/>
  <c r="AJ215" i="1"/>
  <c r="AI215" i="1"/>
  <c r="AT30" i="1"/>
  <c r="AR30" i="1"/>
  <c r="AM30" i="1"/>
  <c r="AN30" i="1" s="1"/>
  <c r="AK30" i="1"/>
  <c r="AJ30" i="1"/>
  <c r="AI30" i="1"/>
  <c r="D25" i="3"/>
  <c r="D23" i="3"/>
  <c r="D22" i="3"/>
  <c r="P6" i="3" l="1"/>
  <c r="T6" i="3"/>
  <c r="N16" i="7"/>
  <c r="O6" i="3"/>
  <c r="Q6" i="3"/>
  <c r="N17" i="7"/>
  <c r="AL2" i="1"/>
  <c r="AL30" i="1"/>
  <c r="AN52" i="1"/>
  <c r="AN116" i="1"/>
  <c r="AN15" i="1"/>
  <c r="AI221" i="1"/>
  <c r="AJ221" i="1"/>
  <c r="AN215" i="1"/>
  <c r="AN135" i="1"/>
  <c r="AL215" i="1"/>
  <c r="AL135" i="1"/>
  <c r="AL52" i="1"/>
  <c r="AL116" i="1"/>
  <c r="AL15" i="1"/>
  <c r="AL53" i="1"/>
  <c r="AL29" i="1"/>
  <c r="AL130" i="1"/>
  <c r="AL151" i="1"/>
  <c r="AL32" i="1"/>
  <c r="AL102" i="1"/>
  <c r="AL117" i="1"/>
  <c r="AL54" i="1"/>
  <c r="AL22" i="1"/>
  <c r="AL16" i="1"/>
  <c r="AL27" i="1"/>
  <c r="AL166" i="1"/>
  <c r="AL150" i="1"/>
  <c r="AL18" i="1"/>
  <c r="AL57" i="1"/>
  <c r="AL118" i="1"/>
  <c r="AL185" i="1"/>
  <c r="AL71" i="1"/>
  <c r="AL163" i="1"/>
  <c r="AL66" i="1"/>
  <c r="AL103" i="1"/>
  <c r="AL193" i="1"/>
  <c r="AL122" i="1"/>
  <c r="AL186" i="1"/>
  <c r="AL43" i="1"/>
  <c r="AL201" i="1"/>
  <c r="AL31" i="1"/>
  <c r="AL79" i="1"/>
  <c r="AL42" i="1"/>
  <c r="AL143" i="1"/>
  <c r="AL190" i="1"/>
  <c r="AL58" i="1"/>
  <c r="AL81" i="1"/>
  <c r="AL195" i="1"/>
  <c r="AL167" i="1"/>
  <c r="AL35" i="1"/>
  <c r="AL24" i="1"/>
  <c r="AL12" i="1"/>
  <c r="AL206" i="1"/>
  <c r="AL51" i="1"/>
  <c r="AL123" i="1"/>
  <c r="AN53" i="1"/>
  <c r="AN29" i="1"/>
  <c r="AN130" i="1"/>
  <c r="AN151" i="1"/>
  <c r="AN32" i="1"/>
  <c r="AN102" i="1"/>
  <c r="AN117" i="1"/>
  <c r="AN54" i="1"/>
  <c r="AN22" i="1"/>
  <c r="AN16" i="1"/>
  <c r="AN27" i="1"/>
  <c r="AN166" i="1"/>
  <c r="AN150" i="1"/>
  <c r="AN18" i="1"/>
  <c r="AN57" i="1"/>
  <c r="AN118" i="1"/>
  <c r="AN185" i="1"/>
  <c r="AN71" i="1"/>
  <c r="AN163" i="1"/>
  <c r="AN66" i="1"/>
  <c r="AN103" i="1"/>
  <c r="AN193" i="1"/>
  <c r="AN122" i="1"/>
  <c r="AN186" i="1"/>
  <c r="AN43" i="1"/>
  <c r="AN201" i="1"/>
  <c r="AN31" i="1"/>
  <c r="AN79" i="1"/>
  <c r="AN42" i="1"/>
  <c r="AN143" i="1"/>
  <c r="AN190" i="1"/>
  <c r="AN58" i="1"/>
  <c r="AN81" i="1"/>
  <c r="AN195" i="1"/>
  <c r="AN167" i="1"/>
  <c r="AN35" i="1"/>
  <c r="AN24" i="1"/>
  <c r="AN2" i="1"/>
  <c r="AN12" i="1"/>
  <c r="AN206" i="1"/>
  <c r="AN51" i="1"/>
  <c r="AN123" i="1"/>
  <c r="AK221" i="1"/>
  <c r="AQ221" i="1"/>
  <c r="AL145" i="1"/>
  <c r="AL69" i="1"/>
  <c r="AL47" i="1"/>
  <c r="AL6" i="1"/>
  <c r="AL194" i="1"/>
  <c r="AL75" i="1"/>
  <c r="AL7" i="1"/>
  <c r="AL100" i="1"/>
  <c r="AL204" i="1"/>
  <c r="AL110" i="1"/>
  <c r="AL10" i="1"/>
  <c r="AL220" i="1"/>
  <c r="AL160" i="1"/>
  <c r="AL77" i="1"/>
  <c r="AL137" i="1"/>
  <c r="AL125" i="1"/>
  <c r="AL176" i="1"/>
  <c r="AL91" i="1"/>
  <c r="AL119" i="1"/>
  <c r="AL209" i="1"/>
  <c r="AL49" i="1"/>
  <c r="AL99" i="1"/>
  <c r="AL120" i="1"/>
  <c r="AL34" i="1"/>
  <c r="AL162" i="1"/>
  <c r="AL111" i="1"/>
  <c r="AL26" i="1"/>
  <c r="AL144" i="1"/>
  <c r="AL95" i="1"/>
  <c r="AL98" i="1"/>
  <c r="AL202" i="1"/>
  <c r="AL65" i="1"/>
  <c r="AL92" i="1"/>
  <c r="AL21" i="1"/>
  <c r="AL216" i="1"/>
  <c r="AL171" i="1"/>
  <c r="AL165" i="1"/>
  <c r="AL131" i="1"/>
  <c r="AL74" i="1"/>
  <c r="AL107" i="1"/>
  <c r="AL156" i="1"/>
  <c r="AL3" i="1"/>
  <c r="AL48" i="1"/>
  <c r="AL133" i="1"/>
  <c r="AL8" i="1"/>
  <c r="AL217" i="1"/>
  <c r="AL5" i="1"/>
  <c r="AL147" i="1"/>
  <c r="AL199" i="1"/>
  <c r="AL149" i="1"/>
  <c r="AL106" i="1"/>
  <c r="AL128" i="1"/>
  <c r="AL56" i="1"/>
  <c r="AL33" i="1"/>
  <c r="AL196" i="1"/>
  <c r="AL45" i="1"/>
  <c r="AL84" i="1"/>
  <c r="AL187" i="1"/>
  <c r="AL41" i="1"/>
  <c r="AL207" i="1"/>
  <c r="AL114" i="1"/>
  <c r="AL173" i="1"/>
  <c r="AL153" i="1"/>
  <c r="AL44" i="1"/>
  <c r="AL155" i="1"/>
  <c r="AN69" i="1"/>
  <c r="AN47" i="1"/>
  <c r="AN6" i="1"/>
  <c r="AN194" i="1"/>
  <c r="AN75" i="1"/>
  <c r="AN7" i="1"/>
  <c r="AN100" i="1"/>
  <c r="AN204" i="1"/>
  <c r="AN110" i="1"/>
  <c r="AN10" i="1"/>
  <c r="AN220" i="1"/>
  <c r="AN160" i="1"/>
  <c r="AN77" i="1"/>
  <c r="AN137" i="1"/>
  <c r="AN125" i="1"/>
  <c r="AN176" i="1"/>
  <c r="AN91" i="1"/>
  <c r="AN119" i="1"/>
  <c r="AN209" i="1"/>
  <c r="AN49" i="1"/>
  <c r="AN99" i="1"/>
  <c r="AN120" i="1"/>
  <c r="AN34" i="1"/>
  <c r="AN162" i="1"/>
  <c r="AN111" i="1"/>
  <c r="AN26" i="1"/>
  <c r="AN144" i="1"/>
  <c r="AN95" i="1"/>
  <c r="AN98" i="1"/>
  <c r="AN202" i="1"/>
  <c r="AN65" i="1"/>
  <c r="AN92" i="1"/>
  <c r="AN21" i="1"/>
  <c r="AN216" i="1"/>
  <c r="AN171" i="1"/>
  <c r="AN165" i="1"/>
  <c r="AN131" i="1"/>
  <c r="AN74" i="1"/>
  <c r="AN107" i="1"/>
  <c r="AN156" i="1"/>
  <c r="AN3" i="1"/>
  <c r="AN48" i="1"/>
  <c r="AN133" i="1"/>
  <c r="AN8" i="1"/>
  <c r="AN217" i="1"/>
  <c r="AN5" i="1"/>
  <c r="AN147" i="1"/>
  <c r="AN199" i="1"/>
  <c r="AN149" i="1"/>
  <c r="AN106" i="1"/>
  <c r="AN128" i="1"/>
  <c r="AN56" i="1"/>
  <c r="AN33" i="1"/>
  <c r="AN196" i="1"/>
  <c r="AN45" i="1"/>
  <c r="AN84" i="1"/>
  <c r="AN187" i="1"/>
  <c r="AN41" i="1"/>
  <c r="AN207" i="1"/>
  <c r="AN114" i="1"/>
  <c r="AN173" i="1"/>
  <c r="AN153" i="1"/>
  <c r="AN44" i="1"/>
  <c r="AN155" i="1"/>
  <c r="AN127" i="1"/>
  <c r="AL121" i="1"/>
  <c r="AN121" i="1"/>
  <c r="AL146" i="1"/>
  <c r="AN146" i="1"/>
  <c r="AL189" i="1"/>
  <c r="AN189" i="1"/>
  <c r="AL148" i="1"/>
  <c r="AN148" i="1"/>
  <c r="AL61" i="1"/>
  <c r="AN61" i="1"/>
  <c r="AL50" i="1"/>
  <c r="AN50" i="1"/>
  <c r="AL180" i="1"/>
  <c r="AN180" i="1"/>
  <c r="AL87" i="1"/>
  <c r="AN87" i="1"/>
  <c r="AL188" i="1"/>
  <c r="AN188" i="1"/>
  <c r="AL46" i="1"/>
  <c r="AN46" i="1"/>
  <c r="AL134" i="1"/>
  <c r="AN134" i="1"/>
  <c r="AL55" i="1"/>
  <c r="AN55" i="1"/>
  <c r="AL198" i="1"/>
  <c r="AN198" i="1"/>
  <c r="AL73" i="1"/>
  <c r="AN73" i="1"/>
  <c r="AL177" i="1"/>
  <c r="AN177" i="1"/>
  <c r="AL83" i="1"/>
  <c r="AN83" i="1"/>
  <c r="AL25" i="1"/>
  <c r="AN25" i="1"/>
  <c r="AL80" i="1"/>
  <c r="AN80" i="1"/>
  <c r="AL136" i="1"/>
  <c r="AN136" i="1"/>
  <c r="AL129" i="1"/>
  <c r="AN129" i="1"/>
  <c r="AL19" i="1"/>
  <c r="AN19" i="1"/>
  <c r="AL40" i="1"/>
  <c r="AN40" i="1"/>
  <c r="AL170" i="1"/>
  <c r="AN170" i="1"/>
  <c r="AL63" i="1"/>
  <c r="AN63" i="1"/>
  <c r="AL214" i="1"/>
  <c r="AN214" i="1"/>
  <c r="AL212" i="1"/>
  <c r="AN212" i="1"/>
  <c r="AL132" i="1"/>
  <c r="AN132" i="1"/>
  <c r="AL192" i="1"/>
  <c r="AN192" i="1"/>
  <c r="AL96" i="1"/>
  <c r="AN96" i="1"/>
  <c r="AL67" i="1"/>
  <c r="AN67" i="1"/>
  <c r="AL89" i="1"/>
  <c r="AN89" i="1"/>
  <c r="AL219" i="1"/>
  <c r="AN219" i="1"/>
  <c r="AL62" i="1"/>
  <c r="AN62" i="1"/>
  <c r="AL39" i="1"/>
  <c r="AN39" i="1"/>
  <c r="AL38" i="1"/>
  <c r="AN38" i="1"/>
  <c r="AL23" i="1"/>
  <c r="AN23" i="1"/>
  <c r="AL197" i="1"/>
  <c r="AN197" i="1"/>
  <c r="AL101" i="1"/>
  <c r="AN101" i="1"/>
  <c r="AL126" i="1"/>
  <c r="AN126" i="1"/>
  <c r="AL94" i="1"/>
  <c r="AN94" i="1"/>
  <c r="AL157" i="1"/>
  <c r="AN157" i="1"/>
  <c r="AL86" i="1"/>
  <c r="AN86" i="1"/>
  <c r="AL182" i="1"/>
  <c r="AN182" i="1"/>
  <c r="AL169" i="1"/>
  <c r="AN169" i="1"/>
  <c r="AL113" i="1"/>
  <c r="AN113" i="1"/>
  <c r="AL85" i="1"/>
  <c r="AN85" i="1"/>
  <c r="AL90" i="1"/>
  <c r="AN90" i="1"/>
  <c r="AL72" i="1"/>
  <c r="AN72" i="1"/>
  <c r="AL97" i="1"/>
  <c r="AN97" i="1"/>
  <c r="AL124" i="1"/>
  <c r="AN124" i="1"/>
  <c r="AL109" i="1"/>
  <c r="AN109" i="1"/>
  <c r="AL174" i="1"/>
  <c r="AN174" i="1"/>
  <c r="AL172" i="1"/>
  <c r="AN172" i="1"/>
  <c r="AL164" i="1"/>
  <c r="AN164" i="1"/>
  <c r="AL37" i="1"/>
  <c r="AN37" i="1"/>
  <c r="AL70" i="1"/>
  <c r="AN70" i="1"/>
  <c r="AL11" i="1"/>
  <c r="AN11" i="1"/>
  <c r="AL200" i="1"/>
  <c r="AN200" i="1"/>
  <c r="AL4" i="1"/>
  <c r="AN4" i="1"/>
  <c r="AL161" i="1"/>
  <c r="AN161" i="1"/>
  <c r="AL93" i="1"/>
  <c r="AN93" i="1"/>
  <c r="AL191" i="1"/>
  <c r="AN191" i="1"/>
  <c r="AL59" i="1"/>
  <c r="AN59" i="1"/>
  <c r="AL105" i="1"/>
  <c r="AN105" i="1"/>
  <c r="AL152" i="1"/>
  <c r="AN152" i="1"/>
  <c r="AL127" i="1"/>
  <c r="AN145" i="1"/>
  <c r="AN108" i="1"/>
  <c r="AN142" i="1"/>
  <c r="AN138" i="1"/>
  <c r="AN181" i="1"/>
  <c r="AN139" i="1"/>
  <c r="AN140" i="1"/>
  <c r="AN218" i="1"/>
  <c r="AN213" i="1"/>
  <c r="AN115" i="1"/>
  <c r="AN60" i="1"/>
  <c r="AN112" i="1"/>
  <c r="AN82" i="1"/>
  <c r="AN183" i="1"/>
  <c r="AN9" i="1"/>
  <c r="AN64" i="1"/>
  <c r="AN154" i="1"/>
  <c r="AN14" i="1"/>
  <c r="AN28" i="1"/>
  <c r="AN184" i="1"/>
  <c r="AN158" i="1"/>
  <c r="AN68" i="1"/>
  <c r="AN78" i="1"/>
  <c r="AN203" i="1"/>
  <c r="AN20" i="1"/>
  <c r="AN13" i="1"/>
  <c r="AN159" i="1"/>
  <c r="AN179" i="1"/>
  <c r="AN178" i="1"/>
  <c r="AN205" i="1"/>
  <c r="AN141" i="1"/>
  <c r="AN208" i="1"/>
  <c r="AN210" i="1"/>
  <c r="AN36" i="1"/>
  <c r="AN88" i="1"/>
  <c r="AN175" i="1"/>
  <c r="AN104" i="1"/>
  <c r="AN168" i="1"/>
  <c r="AN76" i="1"/>
  <c r="AN17" i="1"/>
  <c r="AN211" i="1"/>
  <c r="AL108" i="1"/>
  <c r="AL142" i="1"/>
  <c r="AL138" i="1"/>
  <c r="AL181" i="1"/>
  <c r="AL139" i="1"/>
  <c r="AL140" i="1"/>
  <c r="AL218" i="1"/>
  <c r="AL213" i="1"/>
  <c r="AL115" i="1"/>
  <c r="AL60" i="1"/>
  <c r="AL112" i="1"/>
  <c r="AL82" i="1"/>
  <c r="AL183" i="1"/>
  <c r="AL9" i="1"/>
  <c r="AL64" i="1"/>
  <c r="AL154" i="1"/>
  <c r="AL14" i="1"/>
  <c r="AL28" i="1"/>
  <c r="AL184" i="1"/>
  <c r="AL158" i="1"/>
  <c r="AL68" i="1"/>
  <c r="AL78" i="1"/>
  <c r="AL203" i="1"/>
  <c r="AL20" i="1"/>
  <c r="AL13" i="1"/>
  <c r="AL159" i="1"/>
  <c r="AL179" i="1"/>
  <c r="AL178" i="1"/>
  <c r="AL205" i="1"/>
  <c r="AL141" i="1"/>
  <c r="AL208" i="1"/>
  <c r="AL210" i="1"/>
  <c r="AL36" i="1"/>
  <c r="AL88" i="1"/>
  <c r="AL175" i="1"/>
  <c r="AL104" i="1"/>
  <c r="AL168" i="1"/>
  <c r="AL76" i="1"/>
  <c r="AL17" i="1"/>
  <c r="AL211" i="1"/>
  <c r="AM221" i="1"/>
  <c r="U6" i="3" l="1"/>
  <c r="R6" i="3"/>
</calcChain>
</file>

<file path=xl/sharedStrings.xml><?xml version="1.0" encoding="utf-8"?>
<sst xmlns="http://schemas.openxmlformats.org/spreadsheetml/2006/main" count="824" uniqueCount="358">
  <si>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</si>
  <si>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</si>
  <si>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</si>
  <si>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</si>
  <si>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</si>
  <si>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</si>
  <si>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</si>
  <si>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</si>
  <si>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</si>
  <si>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</si>
  <si>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</si>
  <si>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</si>
  <si>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</si>
  <si>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</si>
  <si>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</si>
  <si>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</si>
  <si>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</si>
  <si>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</si>
  <si>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</si>
  <si>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</si>
  <si>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</si>
  <si>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</si>
  <si>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</si>
  <si>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</si>
  <si>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</si>
  <si>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</si>
  <si>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</si>
  <si>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</si>
  <si>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</si>
  <si>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</si>
  <si>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Schweiz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</si>
  <si>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</si>
  <si>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</si>
  <si>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</si>
  <si>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</si>
  <si>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</si>
  <si>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</si>
  <si>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</si>
  <si>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</si>
  <si>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</si>
  <si>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</si>
  <si>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</si>
  <si>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</si>
  <si>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</si>
  <si>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</si>
  <si>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</si>
  <si>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</si>
  <si>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</si>
  <si>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</si>
  <si>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</si>
  <si>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</si>
  <si>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</si>
  <si>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</si>
  <si>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</si>
  <si>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</si>
  <si>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</si>
  <si>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</si>
  <si>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</si>
  <si>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</si>
  <si>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</si>
  <si>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</si>
  <si>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</si>
  <si>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</si>
  <si>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</si>
  <si>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</si>
  <si>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</si>
  <si>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</si>
  <si>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</si>
  <si>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</si>
  <si>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</si>
  <si>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</si>
  <si>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</si>
  <si>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</si>
  <si>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</si>
  <si>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</si>
  <si>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</si>
  <si>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</si>
  <si>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</si>
  <si>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</si>
  <si>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</si>
  <si>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</si>
  <si>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</si>
  <si>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</si>
  <si>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</si>
  <si>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</si>
  <si>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</si>
  <si>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</si>
  <si>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</si>
  <si>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</si>
  <si>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</si>
  <si>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</si>
  <si>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</si>
  <si>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</si>
  <si>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</si>
  <si>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</si>
  <si>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</si>
  <si>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</si>
  <si>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</si>
  <si>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</si>
  <si>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</si>
  <si>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</si>
  <si>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 (AG)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</si>
  <si>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</si>
  <si>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</si>
  <si>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</si>
  <si>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</si>
  <si>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</si>
  <si>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</si>
  <si>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</si>
  <si>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</si>
  <si>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</si>
  <si>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</si>
  <si>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</si>
  <si>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</si>
  <si>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</si>
  <si>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</si>
  <si>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</si>
  <si>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</si>
  <si>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</si>
  <si>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</si>
  <si>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</si>
  <si>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</si>
  <si>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</si>
  <si>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</si>
  <si>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</si>
  <si>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</si>
  <si>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</si>
  <si>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</si>
  <si>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</si>
  <si>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</si>
  <si>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</si>
  <si>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</si>
  <si>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</si>
  <si>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</si>
  <si>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</si>
  <si>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</si>
  <si>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</si>
  <si>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</si>
  <si>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</si>
  <si>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</si>
  <si>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</si>
  <si>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</si>
  <si>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</si>
  <si>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</si>
  <si>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</si>
  <si>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</si>
  <si>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</si>
  <si>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</si>
  <si>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</si>
  <si>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</si>
  <si>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</si>
  <si>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</si>
  <si>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</si>
  <si>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</si>
  <si>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</si>
  <si>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</si>
  <si>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</si>
  <si>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</si>
  <si>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</si>
  <si>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</si>
  <si>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</si>
  <si>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</si>
  <si>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</si>
  <si>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</si>
  <si>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</si>
  <si>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</si>
  <si>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</si>
  <si>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</si>
  <si>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</si>
  <si>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</si>
  <si>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</si>
  <si>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</si>
  <si>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</si>
  <si>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</si>
  <si>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</si>
  <si>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</si>
  <si>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</si>
  <si>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</si>
  <si>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</si>
  <si>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</si>
  <si>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</si>
  <si>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</si>
  <si>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</si>
  <si>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</si>
  <si>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</si>
  <si>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</si>
  <si>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</si>
  <si>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</si>
  <si>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</si>
  <si>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</si>
  <si>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</si>
  <si>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</si>
  <si>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</si>
  <si>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</si>
  <si>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</si>
  <si>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</si>
  <si>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</si>
  <si>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</si>
  <si>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</si>
  <si>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</si>
  <si>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</si>
  <si>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</si>
  <si>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</si>
  <si>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</si>
  <si>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</si>
  <si>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</si>
  <si>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</si>
  <si>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</si>
  <si>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</si>
  <si>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</si>
  <si>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</si>
  <si>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</si>
  <si>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</si>
  <si>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</si>
  <si>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</si>
  <si>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</si>
  <si>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</si>
  <si>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</si>
  <si>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</si>
  <si>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</si>
  <si>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</si>
  <si>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</si>
  <si>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</si>
  <si>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</si>
  <si>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</si>
  <si>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</si>
  <si>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</si>
  <si>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</si>
  <si>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</si>
  <si>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</si>
  <si>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</si>
  <si>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</si>
  <si>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</si>
  <si>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</si>
  <si>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</si>
  <si>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</si>
  <si>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</si>
  <si>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</si>
  <si>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</si>
  <si>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</si>
  <si>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</si>
  <si>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</si>
  <si>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</si>
  <si>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</si>
  <si>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</si>
  <si>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</si>
  <si>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</si>
  <si>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</si>
  <si>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</si>
  <si>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</si>
  <si>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Gemeinde</t>
  </si>
  <si>
    <t>2011</t>
  </si>
  <si>
    <t>1991-2000</t>
  </si>
  <si>
    <t>1981-1990</t>
  </si>
  <si>
    <t>Bremgarten</t>
  </si>
  <si>
    <t>Kulm</t>
  </si>
  <si>
    <t>Muri</t>
  </si>
  <si>
    <t>Zurzach</t>
  </si>
  <si>
    <t>Fläche in km²</t>
  </si>
  <si>
    <t>Einwohner/km²</t>
  </si>
  <si>
    <t>Aargau</t>
  </si>
  <si>
    <t>Bezirke</t>
  </si>
  <si>
    <t>1981-2011</t>
  </si>
  <si>
    <t>2001-2011</t>
  </si>
  <si>
    <t>RangW.Gesamt</t>
  </si>
  <si>
    <t>RangW.2011</t>
  </si>
  <si>
    <t>RangDichte</t>
  </si>
  <si>
    <t>Gesamt</t>
  </si>
  <si>
    <t>Aargauisches Steueramt</t>
  </si>
  <si>
    <t>Tax</t>
  </si>
  <si>
    <t>RangTax</t>
  </si>
  <si>
    <r>
      <t xml:space="preserve"> </t>
    </r>
    <r>
      <rPr>
        <i/>
        <sz val="10"/>
        <color indexed="8"/>
        <rFont val="Arial"/>
        <family val="2"/>
      </rPr>
      <t xml:space="preserve">Merkmal / </t>
    </r>
    <r>
      <rPr>
        <i/>
        <sz val="10"/>
        <rFont val="Arial"/>
        <family val="2"/>
      </rPr>
      <t>Désignation du caractère</t>
    </r>
  </si>
  <si>
    <t xml:space="preserve"> Kurzbeschreibung</t>
  </si>
  <si>
    <t>Brève description</t>
  </si>
  <si>
    <t>GMDENAME</t>
  </si>
  <si>
    <t>Gemeindename</t>
  </si>
  <si>
    <t>Nom de la commune</t>
  </si>
  <si>
    <t>XMIN</t>
  </si>
  <si>
    <r>
      <t xml:space="preserve"> </t>
    </r>
    <r>
      <rPr>
        <sz val="10"/>
        <color indexed="8"/>
        <rFont val="Arial"/>
        <family val="2"/>
      </rPr>
      <t xml:space="preserve">Minimale x-Koordinate des Gebiets [m] </t>
    </r>
    <r>
      <rPr>
        <sz val="11"/>
        <color theme="1"/>
        <rFont val="Arial"/>
        <family val="2"/>
      </rPr>
      <t xml:space="preserve"> </t>
    </r>
  </si>
  <si>
    <t xml:space="preserve">Coordonnée x minimale du territoire [m] </t>
  </si>
  <si>
    <t>YMIN</t>
  </si>
  <si>
    <r>
      <t xml:space="preserve"> </t>
    </r>
    <r>
      <rPr>
        <sz val="10"/>
        <color indexed="8"/>
        <rFont val="Arial"/>
        <family val="2"/>
      </rPr>
      <t xml:space="preserve">Minimale y-Koordinate des Gebiets [m] </t>
    </r>
    <r>
      <rPr>
        <sz val="11"/>
        <color theme="1"/>
        <rFont val="Arial"/>
        <family val="2"/>
      </rPr>
      <t xml:space="preserve"> </t>
    </r>
  </si>
  <si>
    <t xml:space="preserve">Coordonnée y minimale du territoire [m] </t>
  </si>
  <si>
    <t>XMAX</t>
  </si>
  <si>
    <r>
      <t xml:space="preserve"> </t>
    </r>
    <r>
      <rPr>
        <sz val="10"/>
        <color indexed="8"/>
        <rFont val="Arial"/>
        <family val="2"/>
      </rPr>
      <t xml:space="preserve">Maximale x-Koordinate des Gebiets [m] </t>
    </r>
    <r>
      <rPr>
        <sz val="11"/>
        <color theme="1"/>
        <rFont val="Arial"/>
        <family val="2"/>
      </rPr>
      <t xml:space="preserve"> </t>
    </r>
  </si>
  <si>
    <t xml:space="preserve">Coordonnée x maximale du territoire [m] </t>
  </si>
  <si>
    <t>YMAX</t>
  </si>
  <si>
    <r>
      <t xml:space="preserve"> </t>
    </r>
    <r>
      <rPr>
        <sz val="10"/>
        <color indexed="8"/>
        <rFont val="Arial"/>
        <family val="2"/>
      </rPr>
      <t xml:space="preserve">Maximale y-Koordinate des Gebiets [m] </t>
    </r>
    <r>
      <rPr>
        <sz val="11"/>
        <color theme="1"/>
        <rFont val="Arial"/>
        <family val="2"/>
      </rPr>
      <t xml:space="preserve"> </t>
    </r>
  </si>
  <si>
    <t xml:space="preserve">Coordonnée y maximale du territoire [m] </t>
  </si>
  <si>
    <t>ZMIN</t>
  </si>
  <si>
    <r>
      <t xml:space="preserve"> </t>
    </r>
    <r>
      <rPr>
        <sz val="10"/>
        <color indexed="8"/>
        <rFont val="Arial"/>
        <family val="2"/>
      </rPr>
      <t xml:space="preserve">Minimale Höhe (z-Koordinate) des </t>
    </r>
    <r>
      <rPr>
        <sz val="11"/>
        <color theme="1"/>
        <rFont val="Arial"/>
        <family val="2"/>
      </rPr>
      <t>Gebiets [m über Meer]</t>
    </r>
  </si>
  <si>
    <t xml:space="preserve">Altitude minimale (coordonnée z) du territoire [m au-dessus de la mer] </t>
  </si>
  <si>
    <t>ZMAX</t>
  </si>
  <si>
    <r>
      <t xml:space="preserve"> </t>
    </r>
    <r>
      <rPr>
        <sz val="10"/>
        <color indexed="8"/>
        <rFont val="Arial"/>
        <family val="2"/>
      </rPr>
      <t xml:space="preserve">Maximale Höhe (z-Koordinate) des Gebiets [m über Meer] </t>
    </r>
    <r>
      <rPr>
        <sz val="11"/>
        <color theme="1"/>
        <rFont val="Arial"/>
        <family val="2"/>
      </rPr>
      <t xml:space="preserve"> </t>
    </r>
  </si>
  <si>
    <t xml:space="preserve">Altitude maximale (coordonnée z) du territoire [m au-dessus de la mer] </t>
  </si>
  <si>
    <t>ZKZ</t>
  </si>
  <si>
    <r>
      <t xml:space="preserve"> </t>
    </r>
    <r>
      <rPr>
        <sz val="10"/>
        <color indexed="8"/>
        <rFont val="Arial"/>
        <family val="2"/>
      </rPr>
      <t xml:space="preserve">Höhe (z-Koordinate) der Zentrumskoordinate [m über Meer] </t>
    </r>
    <r>
      <rPr>
        <sz val="11"/>
        <color theme="1"/>
        <rFont val="Arial"/>
        <family val="2"/>
      </rPr>
      <t xml:space="preserve"> </t>
    </r>
  </si>
  <si>
    <t xml:space="preserve">Altitude (coordonnée z) de la coordonnée centrale [m au-dessus de la mer] </t>
  </si>
  <si>
    <t>ZKX</t>
  </si>
  <si>
    <r>
      <t xml:space="preserve"> </t>
    </r>
    <r>
      <rPr>
        <sz val="10"/>
        <color indexed="8"/>
        <rFont val="Arial"/>
        <family val="2"/>
      </rPr>
      <t xml:space="preserve">x-Koordinate der Zentrumskoordinate  [Hektometer]  </t>
    </r>
  </si>
  <si>
    <t xml:space="preserve">Coordonnée hectométrique x de la coordonnée centrale </t>
  </si>
  <si>
    <t>ZKY</t>
  </si>
  <si>
    <r>
      <t xml:space="preserve"> </t>
    </r>
    <r>
      <rPr>
        <sz val="10"/>
        <color indexed="8"/>
        <rFont val="Arial"/>
        <family val="2"/>
      </rPr>
      <t xml:space="preserve">y-Koordinate der Zentrumskoordinate  [Hektometer]  </t>
    </r>
  </si>
  <si>
    <t xml:space="preserve">Coordonnée hectométrique y de la coordonnée centrale </t>
  </si>
  <si>
    <t>ZMEAN</t>
  </si>
  <si>
    <r>
      <t xml:space="preserve"> </t>
    </r>
    <r>
      <rPr>
        <sz val="10"/>
        <color indexed="8"/>
        <rFont val="Arial"/>
        <family val="2"/>
      </rPr>
      <t xml:space="preserve">Mittlere Höhe des Gebiets [m über Meer] </t>
    </r>
    <r>
      <rPr>
        <sz val="11"/>
        <color theme="1"/>
        <rFont val="Arial"/>
        <family val="2"/>
      </rPr>
      <t xml:space="preserve"> </t>
    </r>
  </si>
  <si>
    <t xml:space="preserve">Altitude moyenne du territoire [m au-dessus de la mer] </t>
  </si>
  <si>
    <t>ZMED</t>
  </si>
  <si>
    <r>
      <t xml:space="preserve"> </t>
    </r>
    <r>
      <rPr>
        <sz val="10"/>
        <color indexed="8"/>
        <rFont val="Arial"/>
        <family val="2"/>
      </rPr>
      <t xml:space="preserve">Medianhöhe des Gebiets [m über Meer] </t>
    </r>
    <r>
      <rPr>
        <sz val="11"/>
        <color theme="1"/>
        <rFont val="Arial"/>
        <family val="2"/>
      </rPr>
      <t xml:space="preserve"> </t>
    </r>
  </si>
  <si>
    <t xml:space="preserve">Altitude médiane du territoire [m au-dessus de la mer] </t>
  </si>
  <si>
    <t xml:space="preserve"> </t>
  </si>
  <si>
    <t>*NUTS: Nomenclature des unités territoriales statistiques / EUROSTAT</t>
  </si>
  <si>
    <t>BFS / OFS</t>
  </si>
  <si>
    <t>GEOSTAT</t>
  </si>
  <si>
    <t>2010 Neuchâtel</t>
  </si>
  <si>
    <t>In der Berechnung verwendete Grundlagedaten:</t>
  </si>
  <si>
    <t>Données de base utilisées dans les calculs:</t>
  </si>
  <si>
    <t>DHM25 Digitales Höhenmodell / MNT25 modèle numérique du terrain © swisstopo</t>
  </si>
  <si>
    <t>GG25 administrative Grenzen / limites administratives (GG25) © swisstopo, 1.1.2008 mit bis 1.1.2009 nachgeführten Gemeindefusionen</t>
  </si>
  <si>
    <t>Zugehörigkeit der Hektaren zu den administrativen Einheiten der Schweiz  BFS GEOSTAT, 1.1.2008 mit bis 1.1.2009 nachgeführten Gemeindefusionen</t>
  </si>
  <si>
    <t>Limites administratives (GG25) © swisstopo, 1.1.2008, fusions de communes respectées jusqu'au 1er janvier 2009</t>
  </si>
  <si>
    <t>Appartenances des hectares aux unités administratives de la Suisse  BFS GEOSTAT, 1.1.2008, fusions de communes respectées jusqu'au 1er janvier 2009</t>
  </si>
  <si>
    <t>Rohr (AG)</t>
  </si>
  <si>
    <t>Hilfikon</t>
  </si>
  <si>
    <t>Hottwil</t>
  </si>
  <si>
    <t>Umiken</t>
  </si>
  <si>
    <t>Etzgen</t>
  </si>
  <si>
    <t>Ittenthal</t>
  </si>
  <si>
    <t>Mettau</t>
  </si>
  <si>
    <t>Oberhofen (AG)</t>
  </si>
  <si>
    <t>Sulz (AG)</t>
  </si>
  <si>
    <t>Wil (AG)</t>
  </si>
  <si>
    <t>Benzenschwil</t>
  </si>
  <si>
    <t>Hallwilersee (AG)</t>
  </si>
  <si>
    <t>Höhe</t>
  </si>
  <si>
    <t>Breite</t>
  </si>
  <si>
    <t>Bild</t>
  </si>
  <si>
    <t>in cm</t>
  </si>
  <si>
    <t>Koordinaten des Kantons</t>
  </si>
  <si>
    <t>Koordinaten der Gemeinde</t>
  </si>
  <si>
    <t>X-Achse für Excel</t>
  </si>
  <si>
    <t>Y-Achse für Excel</t>
  </si>
  <si>
    <t>(Kartesisches Koordinaten System)</t>
  </si>
  <si>
    <t>(Microsoft Excel Koordinaten System)</t>
  </si>
  <si>
    <t>Karte</t>
  </si>
  <si>
    <t>Gemeinde Steuerfuss</t>
  </si>
  <si>
    <t>Einwohnerzahl (in 2011)</t>
  </si>
  <si>
    <t>Wachstum</t>
  </si>
  <si>
    <t>Rang</t>
  </si>
  <si>
    <t>Aargau im Wachstum</t>
  </si>
  <si>
    <t>Einwohnerzahlen nach Gemeinden</t>
  </si>
  <si>
    <t>im Bezirk</t>
  </si>
  <si>
    <t>Namen</t>
  </si>
  <si>
    <t>RangE.2011</t>
  </si>
  <si>
    <t>RangFläche</t>
  </si>
  <si>
    <t>Daten sind aus folgenden Quellen:</t>
  </si>
  <si>
    <t>Schweizerische Bundesamt für Statistik</t>
  </si>
  <si>
    <t>Wikipedia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</si>
</sst>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0\ &quot;cm&quot;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"/>
      <name val="Arial"/>
      <family val="2"/>
    </font>
    <font>
      <b/>
      <sz val="14"/>
      <color theme="3"/>
      <name val="Calibri"/>
      <family val="2"/>
      <scheme val="minor"/>
    </font>
    <font>
      <b/>
      <sz val="24"/>
      <color theme="3"/>
      <name val="Cambria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</cellStyleXfs>
  <cellXfs count="76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10" fontId="0" fillId="0" borderId="0" xfId="0" applyNumberFormat="1" applyAlignment="1" applyProtection="1">
      <alignment horizontal="right"/>
    </xf>
    <xf numFmtId="10" fontId="0" fillId="0" borderId="0" xfId="0" applyNumberFormat="1" applyProtection="1"/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/>
    <xf numFmtId="1" fontId="0" fillId="0" borderId="0" xfId="0" applyNumberFormat="1" applyAlignment="1" applyProtection="1">
      <alignment horizontal="right"/>
    </xf>
    <xf numFmtId="0" fontId="2" fillId="3" borderId="0" xfId="0" applyFont="1" applyFill="1" applyAlignment="1" applyProtection="1">
      <alignment horizontal="left"/>
      <protection locked="0"/>
    </xf>
    <xf numFmtId="3" fontId="2" fillId="3" borderId="0" xfId="0" applyNumberFormat="1" applyFont="1" applyFill="1" applyAlignment="1" applyProtection="1">
      <alignment horizontal="right"/>
      <protection locked="0"/>
    </xf>
    <xf numFmtId="10" fontId="2" fillId="3" borderId="0" xfId="0" applyNumberFormat="1" applyFont="1" applyFill="1" applyAlignment="1" applyProtection="1">
      <alignment horizontal="right"/>
    </xf>
    <xf numFmtId="1" fontId="2" fillId="3" borderId="0" xfId="0" applyNumberFormat="1" applyFont="1" applyFill="1" applyAlignment="1" applyProtection="1">
      <alignment horizontal="right"/>
    </xf>
    <xf numFmtId="10" fontId="2" fillId="3" borderId="0" xfId="0" applyNumberFormat="1" applyFont="1" applyFill="1" applyProtection="1"/>
    <xf numFmtId="164" fontId="2" fillId="3" borderId="0" xfId="1" applyNumberFormat="1" applyFont="1" applyFill="1" applyProtection="1"/>
    <xf numFmtId="2" fontId="2" fillId="3" borderId="0" xfId="0" applyNumberFormat="1" applyFont="1" applyFill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left"/>
      <protection locked="0"/>
    </xf>
    <xf numFmtId="3" fontId="4" fillId="4" borderId="0" xfId="0" applyNumberFormat="1" applyFont="1" applyFill="1" applyAlignment="1" applyProtection="1">
      <alignment horizontal="right"/>
      <protection locked="0"/>
    </xf>
    <xf numFmtId="10" fontId="4" fillId="4" borderId="0" xfId="0" applyNumberFormat="1" applyFont="1" applyFill="1" applyAlignment="1" applyProtection="1">
      <alignment horizontal="right"/>
    </xf>
    <xf numFmtId="1" fontId="4" fillId="4" borderId="0" xfId="0" applyNumberFormat="1" applyFont="1" applyFill="1" applyAlignment="1" applyProtection="1">
      <alignment horizontal="right"/>
    </xf>
    <xf numFmtId="10" fontId="4" fillId="4" borderId="0" xfId="0" applyNumberFormat="1" applyFont="1" applyFill="1" applyProtection="1"/>
    <xf numFmtId="164" fontId="4" fillId="4" borderId="0" xfId="1" applyNumberFormat="1" applyFont="1" applyFill="1" applyProtection="1"/>
    <xf numFmtId="2" fontId="4" fillId="4" borderId="0" xfId="0" applyNumberFormat="1" applyFont="1" applyFill="1" applyAlignment="1" applyProtection="1">
      <alignment horizontal="right"/>
      <protection locked="0"/>
    </xf>
    <xf numFmtId="0" fontId="3" fillId="0" borderId="0" xfId="0" applyFont="1"/>
    <xf numFmtId="164" fontId="3" fillId="0" borderId="0" xfId="1" applyNumberFormat="1" applyFont="1"/>
    <xf numFmtId="10" fontId="3" fillId="0" borderId="0" xfId="2" applyNumberFormat="1" applyFont="1"/>
    <xf numFmtId="0" fontId="6" fillId="0" borderId="0" xfId="3" applyFont="1" applyBorder="1" applyAlignment="1">
      <alignment vertical="center" wrapText="1"/>
    </xf>
    <xf numFmtId="0" fontId="8" fillId="0" borderId="0" xfId="3" applyFont="1" applyBorder="1" applyAlignment="1">
      <alignment vertical="center"/>
    </xf>
    <xf numFmtId="0" fontId="5" fillId="0" borderId="0" xfId="3" applyAlignment="1">
      <alignment vertical="center"/>
    </xf>
    <xf numFmtId="0" fontId="5" fillId="0" borderId="0" xfId="3" applyBorder="1" applyAlignment="1">
      <alignment vertical="center"/>
    </xf>
    <xf numFmtId="0" fontId="9" fillId="0" borderId="0" xfId="3" applyNumberFormat="1" applyFont="1" applyFill="1" applyBorder="1" applyAlignment="1" applyProtection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5" fillId="0" borderId="0" xfId="3" applyBorder="1"/>
    <xf numFmtId="0" fontId="5" fillId="0" borderId="0" xfId="3"/>
    <xf numFmtId="0" fontId="8" fillId="0" borderId="0" xfId="4" applyFont="1"/>
    <xf numFmtId="0" fontId="5" fillId="0" borderId="0" xfId="4"/>
    <xf numFmtId="0" fontId="9" fillId="0" borderId="0" xfId="4" applyNumberFormat="1" applyFont="1" applyFill="1" applyBorder="1" applyAlignment="1" applyProtection="1">
      <alignment horizontal="right" vertical="top"/>
    </xf>
    <xf numFmtId="0" fontId="9" fillId="0" borderId="0" xfId="4" applyNumberFormat="1" applyFont="1" applyFill="1" applyBorder="1" applyAlignment="1" applyProtection="1">
      <alignment horizontal="left" vertical="top"/>
    </xf>
    <xf numFmtId="0" fontId="9" fillId="0" borderId="0" xfId="3" applyNumberFormat="1" applyFont="1" applyFill="1" applyBorder="1" applyAlignment="1" applyProtection="1">
      <alignment horizontal="left" vertical="top"/>
    </xf>
    <xf numFmtId="0" fontId="5" fillId="0" borderId="0" xfId="3" applyAlignment="1"/>
    <xf numFmtId="0" fontId="11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right" vertical="top" wrapText="1"/>
    </xf>
    <xf numFmtId="0" fontId="8" fillId="5" borderId="0" xfId="3" applyFont="1" applyFill="1" applyBorder="1" applyAlignment="1">
      <alignment horizontal="left" vertical="center"/>
    </xf>
    <xf numFmtId="0" fontId="9" fillId="5" borderId="0" xfId="3" applyNumberFormat="1" applyFont="1" applyFill="1" applyBorder="1" applyAlignment="1" applyProtection="1">
      <alignment horizontal="left" vertical="top"/>
    </xf>
    <xf numFmtId="165" fontId="0" fillId="6" borderId="0" xfId="0" applyNumberFormat="1" applyFill="1"/>
    <xf numFmtId="0" fontId="0" fillId="0" borderId="0" xfId="0" applyFont="1"/>
    <xf numFmtId="0" fontId="5" fillId="0" borderId="0" xfId="3" applyFont="1" applyFill="1" applyBorder="1" applyAlignment="1">
      <alignment horizontal="left" vertical="center"/>
    </xf>
    <xf numFmtId="165" fontId="0" fillId="0" borderId="0" xfId="0" applyNumberFormat="1"/>
    <xf numFmtId="0" fontId="3" fillId="0" borderId="0" xfId="0" applyFont="1" applyAlignment="1">
      <alignment horizontal="center"/>
    </xf>
    <xf numFmtId="0" fontId="12" fillId="0" borderId="0" xfId="0" applyFont="1"/>
    <xf numFmtId="0" fontId="3" fillId="0" borderId="1" xfId="0" applyFont="1" applyBorder="1"/>
    <xf numFmtId="164" fontId="0" fillId="0" borderId="0" xfId="1" applyNumberFormat="1" applyFont="1" applyAlignment="1">
      <alignment horizontal="left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right"/>
    </xf>
    <xf numFmtId="0" fontId="3" fillId="7" borderId="1" xfId="0" applyFont="1" applyFill="1" applyBorder="1"/>
    <xf numFmtId="0" fontId="4" fillId="2" borderId="0" xfId="0" applyFont="1" applyFill="1" applyBorder="1" applyAlignment="1">
      <alignment horizontal="left"/>
    </xf>
    <xf numFmtId="0" fontId="15" fillId="0" borderId="2" xfId="6"/>
    <xf numFmtId="164" fontId="0" fillId="0" borderId="0" xfId="1" applyNumberFormat="1" applyFont="1" applyAlignment="1">
      <alignment horizontal="right"/>
    </xf>
    <xf numFmtId="43" fontId="0" fillId="0" borderId="0" xfId="1" applyNumberFormat="1" applyFont="1" applyAlignment="1">
      <alignment horizontal="left"/>
    </xf>
    <xf numFmtId="0" fontId="3" fillId="0" borderId="3" xfId="0" applyFont="1" applyFill="1" applyBorder="1"/>
    <xf numFmtId="10" fontId="0" fillId="0" borderId="3" xfId="0" applyNumberFormat="1" applyFill="1" applyBorder="1"/>
    <xf numFmtId="0" fontId="0" fillId="0" borderId="3" xfId="0" applyFill="1" applyBorder="1"/>
    <xf numFmtId="0" fontId="3" fillId="0" borderId="3" xfId="0" applyFont="1" applyBorder="1"/>
    <xf numFmtId="10" fontId="0" fillId="0" borderId="3" xfId="0" applyNumberFormat="1" applyBorder="1"/>
    <xf numFmtId="0" fontId="4" fillId="2" borderId="0" xfId="0" applyFont="1" applyFill="1" applyBorder="1" applyAlignment="1">
      <alignment horizontal="right"/>
    </xf>
    <xf numFmtId="0" fontId="1" fillId="0" borderId="3" xfId="1" applyNumberFormat="1" applyFont="1" applyFill="1" applyBorder="1" applyAlignment="1">
      <alignment horizontal="left"/>
    </xf>
    <xf numFmtId="0" fontId="0" fillId="8" borderId="0" xfId="0" applyFill="1"/>
    <xf numFmtId="0" fontId="0" fillId="0" borderId="0" xfId="0" applyFill="1"/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2" fillId="0" borderId="0" xfId="0" applyFont="1" applyFill="1"/>
    <xf numFmtId="0" fontId="16" fillId="0" borderId="0" xfId="0" applyFont="1"/>
    <xf numFmtId="0" fontId="17" fillId="0" borderId="2" xfId="6" applyFont="1"/>
    <xf numFmtId="0" fontId="18" fillId="0" borderId="0" xfId="5" applyFont="1"/>
  </cellXfs>
  <cellStyles count="7">
    <cellStyle name="Komma" xfId="1" builtinId="3"/>
    <cellStyle name="Prozent" xfId="2" builtinId="5"/>
    <cellStyle name="Standard" xfId="0" builtinId="0"/>
    <cellStyle name="Standard 2" xfId="3"/>
    <cellStyle name="Überschrift" xfId="5" builtinId="15"/>
    <cellStyle name="Überschrift 3" xfId="6" builtinId="18"/>
    <cellStyle name="Währung [0]_BEZ_KT_GREG_CH_Hoehen_2008_08527" xfId="4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numFmt numFmtId="0" formatCode="General"/>
      <alignment horizontal="right" vertical="bottom" textRotation="0" wrapText="0" indent="0" justifyLastLine="0" shrinkToFit="0" readingOrder="0"/>
      <protection locked="0" hidden="0"/>
    </dxf>
    <dxf>
      <numFmt numFmtId="0" formatCode="General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1" formatCode="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164" formatCode="_ * #,##0_ ;_ * \-#,##0_ ;_ * &quot;-&quot;??_ ;_ @_ "/>
      <alignment horizontal="right" vertical="bottom" textRotation="0" wrapText="0" indent="0" justifyLastLine="0" shrinkToFit="0" readingOrder="0"/>
      <protection locked="1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2" formatCode="0.00"/>
      <alignment horizontal="right" vertical="bottom" textRotation="0" wrapText="0" indent="0" justifyLastLine="0" shrinkToFit="0" readingOrder="0"/>
      <protection locked="0" hidden="0"/>
    </dxf>
    <dxf>
      <numFmt numFmtId="14" formatCode="0.00%"/>
      <protection locked="1" hidden="0"/>
    </dxf>
    <dxf>
      <numFmt numFmtId="164" formatCode="_ * #,##0_ ;_ * \-#,##0_ ;_ * &quot;-&quot;??_ ;_ @_ "/>
      <protection locked="1" hidden="0"/>
    </dxf>
    <dxf>
      <numFmt numFmtId="14" formatCode="0.00%"/>
      <protection locked="1" hidden="0"/>
    </dxf>
    <dxf>
      <numFmt numFmtId="14" formatCode="0.00%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" formatCode="0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14" formatCode="0.00%"/>
      <alignment horizontal="right" vertical="bottom" textRotation="0" wrapText="0" indent="0" justifyLastLine="0" shrinkToFit="0" readingOrder="0"/>
      <protection locked="1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numFmt numFmtId="3" formatCode="#,##0"/>
      <alignment horizontal="right" vertical="bottom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Dashboard!$N$6</c:f>
              <c:strCache>
                <c:ptCount val="1"/>
                <c:pt idx="0">
                  <c:v>Buttwil</c:v>
                </c:pt>
              </c:strCache>
            </c:strRef>
          </c:tx>
          <c:invertIfNegative val="0"/>
          <c:cat>
            <c:strRef>
              <c:f>(Dashboard!$O$5:$Q$5,Dashboard!$T$5)</c:f>
              <c:strCache>
                <c:ptCount val="4"/>
                <c:pt idx="0">
                  <c:v>1981-1990</c:v>
                </c:pt>
                <c:pt idx="1">
                  <c:v>1991-2000</c:v>
                </c:pt>
                <c:pt idx="2">
                  <c:v>2001-2011</c:v>
                </c:pt>
                <c:pt idx="3">
                  <c:v>1981-2011</c:v>
                </c:pt>
              </c:strCache>
            </c:strRef>
          </c:cat>
          <c:val>
            <c:numRef>
              <c:f>(Dashboard!$O$6:$Q$6,Dashboard!$T$6)</c:f>
              <c:numCache>
                <c:formatCode>0.00%</c:formatCode>
                <c:ptCount val="4"/>
                <c:pt idx="0">
                  <c:v>0.45107794361525699</c:v>
                </c:pt>
                <c:pt idx="1">
                  <c:v>0.23672566371681425</c:v>
                </c:pt>
                <c:pt idx="2">
                  <c:v>4.3710972346119537E-2</c:v>
                </c:pt>
                <c:pt idx="3">
                  <c:v>0.94029850746268662</c:v>
                </c:pt>
              </c:numCache>
            </c:numRef>
          </c:val>
        </c:ser>
        <c:ser>
          <c:idx val="1"/>
          <c:order val="1"/>
          <c:tx>
            <c:strRef>
              <c:f>Dashboard!$N$7</c:f>
              <c:strCache>
                <c:ptCount val="1"/>
                <c:pt idx="0">
                  <c:v>Aargau</c:v>
                </c:pt>
              </c:strCache>
            </c:strRef>
          </c:tx>
          <c:invertIfNegative val="0"/>
          <c:cat>
            <c:strRef>
              <c:f>(Dashboard!$O$5:$Q$5,Dashboard!$T$5)</c:f>
              <c:strCache>
                <c:ptCount val="4"/>
                <c:pt idx="0">
                  <c:v>1981-1990</c:v>
                </c:pt>
                <c:pt idx="1">
                  <c:v>1991-2000</c:v>
                </c:pt>
                <c:pt idx="2">
                  <c:v>2001-2011</c:v>
                </c:pt>
                <c:pt idx="3">
                  <c:v>1981-2011</c:v>
                </c:pt>
              </c:strCache>
            </c:strRef>
          </c:cat>
          <c:val>
            <c:numRef>
              <c:f>(Dashboard!$O$7:$Q$7,Dashboard!$T$7)</c:f>
              <c:numCache>
                <c:formatCode>0.00%</c:formatCode>
                <c:ptCount val="4"/>
                <c:pt idx="0">
                  <c:v>8.9822622791575712E-2</c:v>
                </c:pt>
                <c:pt idx="1">
                  <c:v>7.3858531123429216E-2</c:v>
                </c:pt>
                <c:pt idx="2">
                  <c:v>0.10547655167145065</c:v>
                </c:pt>
                <c:pt idx="3">
                  <c:v>0.33565631325285317</c:v>
                </c:pt>
              </c:numCache>
            </c:numRef>
          </c:val>
        </c:ser>
        <c:ser>
          <c:idx val="2"/>
          <c:order val="2"/>
          <c:tx>
            <c:strRef>
              <c:f>Dashboard!$N$8</c:f>
              <c:strCache>
                <c:ptCount val="1"/>
                <c:pt idx="0">
                  <c:v>Schweiz</c:v>
                </c:pt>
              </c:strCache>
            </c:strRef>
          </c:tx>
          <c:invertIfNegative val="0"/>
          <c:cat>
            <c:strRef>
              <c:f>(Dashboard!$O$5:$Q$5,Dashboard!$T$5)</c:f>
              <c:strCache>
                <c:ptCount val="4"/>
                <c:pt idx="0">
                  <c:v>1981-1990</c:v>
                </c:pt>
                <c:pt idx="1">
                  <c:v>1991-2000</c:v>
                </c:pt>
                <c:pt idx="2">
                  <c:v>2001-2011</c:v>
                </c:pt>
                <c:pt idx="3">
                  <c:v>1981-2011</c:v>
                </c:pt>
              </c:strCache>
            </c:strRef>
          </c:cat>
          <c:val>
            <c:numRef>
              <c:f>(Dashboard!$O$8:$Q$8,Dashboard!$T$8)</c:f>
              <c:numCache>
                <c:formatCode>0.00%</c:formatCode>
                <c:ptCount val="4"/>
                <c:pt idx="0">
                  <c:v>5.9280510109676943E-2</c:v>
                </c:pt>
                <c:pt idx="1">
                  <c:v>5.2798370483991164E-2</c:v>
                </c:pt>
                <c:pt idx="2">
                  <c:v>9.605572372328175E-2</c:v>
                </c:pt>
                <c:pt idx="3">
                  <c:v>0.24787694903296842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776112"/>
        <c:axId val="649769392"/>
      </c:barChart>
      <c:catAx>
        <c:axId val="649776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9769392"/>
        <c:crosses val="autoZero"/>
        <c:auto val="1"/>
        <c:lblAlgn val="ctr"/>
        <c:lblOffset val="100"/>
        <c:noMultiLvlLbl val="0"/>
      </c:catAx>
      <c:valAx>
        <c:axId val="649769392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649776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61876217085766"/>
          <c:y val="0.10562579368519831"/>
          <c:w val="0.75757690288713908"/>
          <c:h val="0.78286521540516107"/>
        </c:manualLayout>
      </c:layout>
      <c:scatterChart>
        <c:scatterStyle val="lineMarker"/>
        <c:varyColors val="0"/>
        <c:ser>
          <c:idx val="0"/>
          <c:order val="0"/>
          <c:tx>
            <c:strRef>
              <c:f>Karte!$L$15</c:f>
              <c:strCache>
                <c:ptCount val="1"/>
                <c:pt idx="0">
                  <c:v>Buttwil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chemeClr val="accent6">
                  <a:lumMod val="75000"/>
                </a:schemeClr>
              </a:solidFill>
            </c:spPr>
          </c:marker>
          <c:dLbls>
            <c:spPr>
              <a:solidFill>
                <a:schemeClr val="accent6">
                  <a:lumMod val="40000"/>
                  <a:lumOff val="60000"/>
                </a:schemeClr>
              </a:solidFill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Karte!$N$16</c:f>
              <c:numCache>
                <c:formatCode>0.00\ "cm"</c:formatCode>
                <c:ptCount val="1"/>
                <c:pt idx="0">
                  <c:v>12.558394327049852</c:v>
                </c:pt>
              </c:numCache>
            </c:numRef>
          </c:xVal>
          <c:yVal>
            <c:numRef>
              <c:f>Karte!$N$17</c:f>
              <c:numCache>
                <c:formatCode>0.00\ "cm"</c:formatCode>
                <c:ptCount val="1"/>
                <c:pt idx="0">
                  <c:v>4.0356308415573752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49777792"/>
        <c:axId val="649763792"/>
      </c:scatterChart>
      <c:valAx>
        <c:axId val="649777792"/>
        <c:scaling>
          <c:orientation val="minMax"/>
          <c:max val="15.56"/>
          <c:min val="0"/>
        </c:scaling>
        <c:delete val="1"/>
        <c:axPos val="b"/>
        <c:numFmt formatCode="0.00\ &quot;cm&quot;" sourceLinked="1"/>
        <c:majorTickMark val="out"/>
        <c:minorTickMark val="none"/>
        <c:tickLblPos val="nextTo"/>
        <c:crossAx val="649763792"/>
        <c:crosses val="autoZero"/>
        <c:crossBetween val="midCat"/>
      </c:valAx>
      <c:valAx>
        <c:axId val="649763792"/>
        <c:scaling>
          <c:orientation val="minMax"/>
          <c:max val="14.89"/>
          <c:min val="0"/>
        </c:scaling>
        <c:delete val="1"/>
        <c:axPos val="l"/>
        <c:numFmt formatCode="0.00\ &quot;cm&quot;" sourceLinked="1"/>
        <c:majorTickMark val="out"/>
        <c:minorTickMark val="none"/>
        <c:tickLblPos val="nextTo"/>
        <c:crossAx val="649777792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2.emf"/><Relationship Id="rId5" Type="http://schemas.openxmlformats.org/officeDocument/2006/relationships/hyperlink" Target="http://excelnova.org/" TargetMode="External"/><Relationship Id="rId4" Type="http://schemas.openxmlformats.org/officeDocument/2006/relationships/hyperlink" Target="http://eepurl.com/REKX1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115661</xdr:colOff>
          <xdr:row>4</xdr:row>
          <xdr:rowOff>19050</xdr:rowOff>
        </xdr:from>
        <xdr:to>
          <xdr:col>11</xdr:col>
          <xdr:colOff>113394</xdr:colOff>
          <xdr:row>38</xdr:row>
          <xdr:rowOff>35631</xdr:rowOff>
        </xdr:to>
        <xdr:pic>
          <xdr:nvPicPr>
            <xdr:cNvPr id="3" name="Grafik 2"/>
            <xdr:cNvPicPr>
              <a:picLocks noChangeAspect="1" noChangeArrowheads="1"/>
              <a:extLst>
                <a:ext uri="{84589F7E-364E-4C9E-8A38-B11213B215E9}">
                  <a14:cameraTool cellRange="Karte!$B$4:$I$35" spid="_x0000_s21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72518" y="835479"/>
              <a:ext cx="7123340" cy="608309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4</xdr:row>
          <xdr:rowOff>50800</xdr:rowOff>
        </xdr:from>
        <xdr:to>
          <xdr:col>2</xdr:col>
          <xdr:colOff>717550</xdr:colOff>
          <xdr:row>11</xdr:row>
          <xdr:rowOff>66675</xdr:rowOff>
        </xdr:to>
        <xdr:sp macro="" textlink="">
          <xdr:nvSpPr>
            <xdr:cNvPr id="2058" name="ListBox1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91015</xdr:colOff>
      <xdr:row>8</xdr:row>
      <xdr:rowOff>142874</xdr:rowOff>
    </xdr:from>
    <xdr:to>
      <xdr:col>20</xdr:col>
      <xdr:colOff>740831</xdr:colOff>
      <xdr:row>35</xdr:row>
      <xdr:rowOff>133348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0</xdr:colOff>
      <xdr:row>41</xdr:row>
      <xdr:rowOff>0</xdr:rowOff>
    </xdr:from>
    <xdr:to>
      <xdr:col>9</xdr:col>
      <xdr:colOff>311150</xdr:colOff>
      <xdr:row>65</xdr:row>
      <xdr:rowOff>152399</xdr:rowOff>
    </xdr:to>
    <xdr:grpSp>
      <xdr:nvGrpSpPr>
        <xdr:cNvPr id="5" name="Gruppieren 4"/>
        <xdr:cNvGrpSpPr/>
      </xdr:nvGrpSpPr>
      <xdr:grpSpPr>
        <a:xfrm>
          <a:off x="4048125" y="7445375"/>
          <a:ext cx="4486275" cy="4343399"/>
          <a:chOff x="762000" y="190500"/>
          <a:chExt cx="4486275" cy="4343399"/>
        </a:xfrm>
      </xdr:grpSpPr>
      <xdr:sp macro="" textlink="">
        <xdr:nvSpPr>
          <xdr:cNvPr id="6" name="Rechteck 5"/>
          <xdr:cNvSpPr/>
        </xdr:nvSpPr>
        <xdr:spPr>
          <a:xfrm>
            <a:off x="762000" y="190500"/>
            <a:ext cx="4486275" cy="4343399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27000">
                <a:schemeClr val="accent1">
                  <a:tint val="44500"/>
                  <a:satMod val="160000"/>
                </a:schemeClr>
              </a:gs>
              <a:gs pos="71000">
                <a:schemeClr val="bg1"/>
              </a:gs>
            </a:gsLst>
            <a:lin ang="16200000" scaled="1"/>
            <a:tileRect/>
          </a:gradFill>
          <a:ln w="3175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pic>
        <xdr:nvPicPr>
          <xdr:cNvPr id="7" name="Grafik 6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5137" y="342900"/>
            <a:ext cx="4320000" cy="1555200"/>
          </a:xfrm>
          <a:prstGeom prst="rect">
            <a:avLst/>
          </a:prstGeom>
        </xdr:spPr>
      </xdr:pic>
      <xdr:sp macro="" textlink="">
        <xdr:nvSpPr>
          <xdr:cNvPr id="8" name="Abgerundetes Rechteck 7">
            <a:hlinkClick xmlns:r="http://schemas.openxmlformats.org/officeDocument/2006/relationships" r:id="rId4"/>
          </xdr:cNvPr>
          <xdr:cNvSpPr/>
        </xdr:nvSpPr>
        <xdr:spPr>
          <a:xfrm>
            <a:off x="1565137" y="2809875"/>
            <a:ext cx="2880000" cy="666750"/>
          </a:xfrm>
          <a:prstGeom prst="roundRect">
            <a:avLst/>
          </a:prstGeom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Newsletter abonnieren</a:t>
            </a:r>
            <a:endParaRPr lang="de-CH" sz="1800"/>
          </a:p>
        </xdr:txBody>
      </xdr:sp>
      <xdr:sp macro="" textlink="">
        <xdr:nvSpPr>
          <xdr:cNvPr id="9" name="Textfeld 8"/>
          <xdr:cNvSpPr txBox="1"/>
        </xdr:nvSpPr>
        <xdr:spPr>
          <a:xfrm>
            <a:off x="1376362" y="1666874"/>
            <a:ext cx="3257550" cy="1076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CH" sz="1800" b="0" cap="none" spc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Bekomme immer die neusten Beiträge mit Excel Tipps und Tricks zugestellt in Deine</a:t>
            </a:r>
            <a:r>
              <a:rPr lang="de-CH" sz="1800" b="0" cap="none" spc="0" baseline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Inbox!</a:t>
            </a:r>
            <a:endParaRPr lang="de-CH" sz="18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10" name="Abgerundetes Rechteck 9">
            <a:hlinkClick xmlns:r="http://schemas.openxmlformats.org/officeDocument/2006/relationships" r:id="rId5"/>
          </xdr:cNvPr>
          <xdr:cNvSpPr/>
        </xdr:nvSpPr>
        <xdr:spPr>
          <a:xfrm>
            <a:off x="1565137" y="3562350"/>
            <a:ext cx="2880000" cy="666750"/>
          </a:xfrm>
          <a:prstGeom prst="round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Website besuchen</a:t>
            </a:r>
            <a:endParaRPr lang="de-CH" sz="1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4</xdr:row>
      <xdr:rowOff>28575</xdr:rowOff>
    </xdr:from>
    <xdr:to>
      <xdr:col>8</xdr:col>
      <xdr:colOff>113600</xdr:colOff>
      <xdr:row>33</xdr:row>
      <xdr:rowOff>113630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62000"/>
          <a:ext cx="5600000" cy="536190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0</xdr:colOff>
      <xdr:row>0</xdr:row>
      <xdr:rowOff>23810</xdr:rowOff>
    </xdr:from>
    <xdr:to>
      <xdr:col>8</xdr:col>
      <xdr:colOff>676275</xdr:colOff>
      <xdr:row>37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Aargau" displayName="tblAargau" ref="A1:AT221" totalsRowCount="1" headerRowDxfId="104" dataDxfId="103">
  <autoFilter ref="A1:AT220"/>
  <sortState ref="A2:AT220">
    <sortCondition ref="AT1:AT220"/>
  </sortState>
  <tableColumns count="46">
    <tableColumn id="2" name="Gemeinde" totalsRowLabel="Gesamt" dataDxfId="102" totalsRowDxfId="101"/>
    <tableColumn id="38" name="Bezirke" dataDxfId="100" totalsRowDxfId="99"/>
    <tableColumn id="3" name="1981" totalsRowFunction="sum" dataDxfId="98" totalsRowDxfId="97"/>
    <tableColumn id="4" name="1982" totalsRowFunction="sum" dataDxfId="96" totalsRowDxfId="95"/>
    <tableColumn id="5" name="1983" totalsRowFunction="sum" dataDxfId="94" totalsRowDxfId="93"/>
    <tableColumn id="6" name="1984" totalsRowFunction="sum" dataDxfId="92" totalsRowDxfId="91"/>
    <tableColumn id="7" name="1985" totalsRowFunction="sum" dataDxfId="90" totalsRowDxfId="89"/>
    <tableColumn id="8" name="1986" totalsRowFunction="sum" dataDxfId="88" totalsRowDxfId="87"/>
    <tableColumn id="9" name="1987" totalsRowFunction="sum" dataDxfId="86" totalsRowDxfId="85"/>
    <tableColumn id="10" name="1988" totalsRowFunction="sum" dataDxfId="84" totalsRowDxfId="83"/>
    <tableColumn id="11" name="1989" totalsRowFunction="sum" dataDxfId="82" totalsRowDxfId="81"/>
    <tableColumn id="12" name="1990" totalsRowFunction="sum" dataDxfId="80" totalsRowDxfId="79"/>
    <tableColumn id="13" name="1991" totalsRowFunction="sum" dataDxfId="78" totalsRowDxfId="77"/>
    <tableColumn id="14" name="1992" totalsRowFunction="sum" dataDxfId="76" totalsRowDxfId="75"/>
    <tableColumn id="15" name="1993" totalsRowFunction="sum" dataDxfId="74" totalsRowDxfId="73"/>
    <tableColumn id="16" name="1994" totalsRowFunction="sum" dataDxfId="72" totalsRowDxfId="71"/>
    <tableColumn id="17" name="1995" totalsRowFunction="sum" dataDxfId="70" totalsRowDxfId="69"/>
    <tableColumn id="18" name="1996" totalsRowFunction="sum" dataDxfId="68" totalsRowDxfId="67"/>
    <tableColumn id="19" name="1997" totalsRowFunction="sum" dataDxfId="66" totalsRowDxfId="65"/>
    <tableColumn id="20" name="1998" totalsRowFunction="sum" dataDxfId="64" totalsRowDxfId="63"/>
    <tableColumn id="21" name="1999" totalsRowFunction="sum" dataDxfId="62" totalsRowDxfId="61"/>
    <tableColumn id="22" name="2000" totalsRowFunction="sum" dataDxfId="60" totalsRowDxfId="59"/>
    <tableColumn id="23" name="2001" totalsRowFunction="sum" dataDxfId="58" totalsRowDxfId="57"/>
    <tableColumn id="24" name="2002" totalsRowFunction="sum" dataDxfId="56" totalsRowDxfId="55"/>
    <tableColumn id="25" name="2003" totalsRowFunction="sum" dataDxfId="54" totalsRowDxfId="53"/>
    <tableColumn id="26" name="2004" totalsRowFunction="sum" dataDxfId="52" totalsRowDxfId="51"/>
    <tableColumn id="27" name="2005" totalsRowFunction="sum" dataDxfId="50" totalsRowDxfId="49"/>
    <tableColumn id="28" name="2006" totalsRowFunction="sum" dataDxfId="48" totalsRowDxfId="47"/>
    <tableColumn id="29" name="2007" totalsRowFunction="sum" dataDxfId="46" totalsRowDxfId="45"/>
    <tableColumn id="30" name="2008" totalsRowFunction="sum" dataDxfId="44" totalsRowDxfId="43"/>
    <tableColumn id="31" name="2009" totalsRowFunction="sum" dataDxfId="42" totalsRowDxfId="41"/>
    <tableColumn id="32" name="2010" totalsRowFunction="sum" dataDxfId="40" totalsRowDxfId="39"/>
    <tableColumn id="39" name="2011" totalsRowFunction="sum" dataDxfId="38" totalsRowDxfId="37"/>
    <tableColumn id="42" name="RangE.2011" dataDxfId="36" totalsRowDxfId="35">
      <calculatedColumnFormula>_xlfn.RANK.EQ(tblAargau[[#This Row],[2011]],tblAargau[2011])</calculatedColumnFormula>
    </tableColumn>
    <tableColumn id="36" name="1981-1990" totalsRowFunction="custom" dataDxfId="34" totalsRowDxfId="33">
      <calculatedColumnFormula>IFERROR(L2/C2-1,0)</calculatedColumnFormula>
      <totalsRowFormula>IFERROR(L221/C221-1,0)</totalsRowFormula>
    </tableColumn>
    <tableColumn id="35" name="1991-2000" totalsRowFunction="custom" dataDxfId="32" totalsRowDxfId="31">
      <calculatedColumnFormula>IFERROR(V2/M2-1,0)</calculatedColumnFormula>
      <totalsRowFormula>IFERROR(V221/M221-1,0)</totalsRowFormula>
    </tableColumn>
    <tableColumn id="34" name="2001-2011" totalsRowFunction="custom" dataDxfId="30" totalsRowDxfId="29">
      <calculatedColumnFormula>IFERROR(AG2/W2-1,0)</calculatedColumnFormula>
      <totalsRowFormula>IFERROR(AF221/W221-1,0)</totalsRowFormula>
    </tableColumn>
    <tableColumn id="45" name="RangW.2011" dataDxfId="28" totalsRowDxfId="27">
      <calculatedColumnFormula>_xlfn.RANK.EQ(tblAargau[[#This Row],[2001-2011]],tblAargau[2001-2011])</calculatedColumnFormula>
    </tableColumn>
    <tableColumn id="33" name="1981-2011" totalsRowFunction="custom" dataDxfId="26" totalsRowDxfId="25">
      <calculatedColumnFormula>IFERROR(AG2/C2-1,0)</calculatedColumnFormula>
      <totalsRowFormula>IFERROR(AF221/C221-1,0)</totalsRowFormula>
    </tableColumn>
    <tableColumn id="46" name="RangW.Gesamt" dataDxfId="24" totalsRowDxfId="23" dataCellStyle="Komma">
      <calculatedColumnFormula>_xlfn.RANK.EQ(tblAargau[[#This Row],[1981-2011]],tblAargau[1981-2011])</calculatedColumnFormula>
    </tableColumn>
    <tableColumn id="40" name="Fläche in km²" totalsRowFunction="sum" dataDxfId="22" totalsRowDxfId="21"/>
    <tableColumn id="43" name="RangFläche" dataDxfId="20" totalsRowDxfId="19" dataCellStyle="Komma">
      <calculatedColumnFormula>_xlfn.RANK.EQ(tblAargau[[#This Row],[Fläche in km²]],tblAargau[Fläche in km²])</calculatedColumnFormula>
    </tableColumn>
    <tableColumn id="41" name="Einwohner/km²" totalsRowFunction="custom" dataDxfId="18" totalsRowDxfId="17">
      <totalsRowFormula>AG221/AO221</totalsRowFormula>
    </tableColumn>
    <tableColumn id="44" name="RangDichte" dataDxfId="16">
      <calculatedColumnFormula>_xlfn.RANK.EQ(tblAargau[[#This Row],[Einwohner/km²]],tblAargau[Einwohner/km²])</calculatedColumnFormula>
    </tableColumn>
    <tableColumn id="1" name="Tax" dataDxfId="15"/>
    <tableColumn id="37" name="RangTax" dataDxfId="14">
      <calculatedColumnFormula>_xlfn.RANK.EQ(tblAargau[[#This Row],[Tax]],tblAargau[Tax],1)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lGeoDaten" displayName="tblGeoDaten" ref="A1:L231" totalsRowShown="0" headerRowDxfId="13" dataDxfId="12" headerRowCellStyle="Standard 2" dataCellStyle="Standard 2">
  <autoFilter ref="A1:L231"/>
  <tableColumns count="12">
    <tableColumn id="1" name="GMDENAME" dataDxfId="11" dataCellStyle="Standard 2"/>
    <tableColumn id="2" name="XMIN" dataDxfId="10" dataCellStyle="Standard 2"/>
    <tableColumn id="3" name="YMIN" dataDxfId="9" dataCellStyle="Standard 2"/>
    <tableColumn id="4" name="XMAX" dataDxfId="8" dataCellStyle="Standard 2"/>
    <tableColumn id="5" name="YMAX" dataDxfId="7" dataCellStyle="Standard 2"/>
    <tableColumn id="6" name="ZKX" dataDxfId="6" dataCellStyle="Standard 2"/>
    <tableColumn id="7" name="ZKY" dataDxfId="5" dataCellStyle="Standard 2"/>
    <tableColumn id="8" name="ZKZ" dataDxfId="4" dataCellStyle="Standard 2"/>
    <tableColumn id="9" name="ZMIN" dataDxfId="3" dataCellStyle="Standard 2"/>
    <tableColumn id="10" name="ZMAX" dataDxfId="2" dataCellStyle="Standard 2"/>
    <tableColumn id="11" name="ZMEAN" dataDxfId="1" dataCellStyle="Standard 2"/>
    <tableColumn id="12" name="ZMED" dataDxfId="0" dataCellStyle="Stand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V83"/>
  <sheetViews>
    <sheetView showGridLines="0" tabSelected="1" zoomScale="60" zoomScaleNormal="60" workbookViewId="0"/>
  </sheetViews>
  <sheetFormatPr baseColWidth="10" defaultColWidth="0" defaultRowHeight="14.25" zeroHeight="1" x14ac:dyDescent="0.2"/>
  <cols>
    <col min="1" max="1" width="3.125" customWidth="1"/>
    <col min="2" max="4" width="12" customWidth="1"/>
    <col min="5" max="5" width="2.375" customWidth="1"/>
    <col min="6" max="6" width="11.5" bestFit="1" customWidth="1"/>
    <col min="7" max="7" width="21" customWidth="1"/>
    <col min="8" max="9" width="16.875" customWidth="1"/>
    <col min="10" max="10" width="14.25" customWidth="1"/>
    <col min="11" max="11" width="12.875" customWidth="1"/>
    <col min="12" max="12" width="12.75" customWidth="1"/>
    <col min="13" max="13" width="2.375" customWidth="1"/>
    <col min="14" max="14" width="12.75" customWidth="1"/>
    <col min="15" max="15" width="14.875" customWidth="1"/>
    <col min="16" max="18" width="11" customWidth="1"/>
    <col min="19" max="19" width="7.5" bestFit="1" customWidth="1"/>
    <col min="20" max="20" width="1.125" customWidth="1"/>
    <col min="21" max="21" width="11" customWidth="1"/>
    <col min="22" max="22" width="2.25" customWidth="1"/>
    <col min="23" max="16384" width="11" hidden="1"/>
  </cols>
  <sheetData>
    <row r="1" spans="2:22" ht="30" x14ac:dyDescent="0.4">
      <c r="B1" s="75" t="s">
        <v>349</v>
      </c>
    </row>
    <row r="2" spans="2:22" ht="19.5" thickBot="1" x14ac:dyDescent="0.35">
      <c r="B2" s="74" t="s">
        <v>350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2:22" ht="7.5" customHeight="1" x14ac:dyDescent="0.2"/>
    <row r="4" spans="2:22" ht="15" x14ac:dyDescent="0.25">
      <c r="B4" s="56" t="s">
        <v>250</v>
      </c>
      <c r="C4" s="56"/>
      <c r="D4" s="56"/>
      <c r="F4" s="56" t="s">
        <v>344</v>
      </c>
      <c r="G4" s="56"/>
      <c r="H4" s="56"/>
      <c r="I4" s="56"/>
      <c r="J4" s="56"/>
      <c r="K4" s="56"/>
      <c r="L4" s="56"/>
      <c r="N4" s="56" t="s">
        <v>347</v>
      </c>
      <c r="O4" s="56"/>
      <c r="P4" s="56"/>
      <c r="Q4" s="56"/>
      <c r="R4" s="56"/>
      <c r="S4" s="56"/>
      <c r="T4" s="56"/>
      <c r="U4" s="56"/>
    </row>
    <row r="5" spans="2:22" x14ac:dyDescent="0.2">
      <c r="N5" s="57"/>
      <c r="O5" s="66" t="s">
        <v>253</v>
      </c>
      <c r="P5" s="66" t="s">
        <v>252</v>
      </c>
      <c r="Q5" s="66" t="s">
        <v>263</v>
      </c>
      <c r="R5" s="57" t="s">
        <v>348</v>
      </c>
      <c r="S5" s="66"/>
      <c r="T5" s="66" t="s">
        <v>262</v>
      </c>
      <c r="U5" s="57" t="s">
        <v>348</v>
      </c>
    </row>
    <row r="6" spans="2:22" ht="15" x14ac:dyDescent="0.25">
      <c r="N6" s="61" t="str">
        <f>auswahlGemeinde</f>
        <v>Buttwil</v>
      </c>
      <c r="O6" s="62">
        <f>VLOOKUP(auswahlGemeinde,tblAargau[],COLUMN(tblAargau[1981-1990]),0)</f>
        <v>0.45107794361525699</v>
      </c>
      <c r="P6" s="62">
        <f>VLOOKUP(auswahlGemeinde,tblAargau[],COLUMN(tblAargau[1991-2000]),0)</f>
        <v>0.23672566371681425</v>
      </c>
      <c r="Q6" s="62">
        <f>VLOOKUP(auswahlGemeinde,tblAargau[],COLUMN(tblAargau[2001-2011]),0)</f>
        <v>4.3710972346119537E-2</v>
      </c>
      <c r="R6" s="67">
        <f>VLOOKUP(auswahlGemeinde,tblAargau[],COLUMN(tblAargau[RangW.2011]),0)</f>
        <v>168</v>
      </c>
      <c r="S6" s="63"/>
      <c r="T6" s="62">
        <f>VLOOKUP(auswahlGemeinde,tblAargau[],COLUMN(tblAargau[1981-2011]),0)</f>
        <v>0.94029850746268662</v>
      </c>
      <c r="U6" s="67">
        <f>VLOOKUP(auswahlGemeinde,tblAargau[],COLUMN(tblAargau[RangW.Gesamt]),0)</f>
        <v>28</v>
      </c>
    </row>
    <row r="7" spans="2:22" ht="15" x14ac:dyDescent="0.25">
      <c r="N7" s="64" t="s">
        <v>260</v>
      </c>
      <c r="O7" s="65">
        <f>Daten_Aargau!AH223</f>
        <v>8.9822622791575712E-2</v>
      </c>
      <c r="P7" s="65">
        <f>Daten_Aargau!AI223</f>
        <v>7.3858531123429216E-2</v>
      </c>
      <c r="Q7" s="65">
        <f>Daten_Aargau!AJ223</f>
        <v>0.10547655167145065</v>
      </c>
      <c r="R7" s="65"/>
      <c r="S7" s="65"/>
      <c r="T7" s="65">
        <f>Daten_Aargau!AL223</f>
        <v>0.33565631325285317</v>
      </c>
      <c r="U7" s="65"/>
    </row>
    <row r="8" spans="2:22" ht="15" x14ac:dyDescent="0.25">
      <c r="N8" s="64" t="s">
        <v>30</v>
      </c>
      <c r="O8" s="65">
        <f>Daten_Aargau!AH224</f>
        <v>5.9280510109676943E-2</v>
      </c>
      <c r="P8" s="65">
        <f>Daten_Aargau!AI224</f>
        <v>5.2798370483991164E-2</v>
      </c>
      <c r="Q8" s="65">
        <f>Daten_Aargau!AJ224</f>
        <v>9.605572372328175E-2</v>
      </c>
      <c r="R8" s="65"/>
      <c r="S8" s="65"/>
      <c r="T8" s="65">
        <f>Daten_Aargau!AL224</f>
        <v>0.24787694903296842</v>
      </c>
      <c r="U8" s="65"/>
    </row>
    <row r="9" spans="2:22" x14ac:dyDescent="0.2"/>
    <row r="10" spans="2:22" x14ac:dyDescent="0.2"/>
    <row r="11" spans="2:22" x14ac:dyDescent="0.2"/>
    <row r="12" spans="2:22" x14ac:dyDescent="0.2"/>
    <row r="13" spans="2:22" x14ac:dyDescent="0.2"/>
    <row r="14" spans="2:22" x14ac:dyDescent="0.2"/>
    <row r="15" spans="2:22" x14ac:dyDescent="0.2"/>
    <row r="16" spans="2:22" x14ac:dyDescent="0.2"/>
    <row r="17" spans="2:4" x14ac:dyDescent="0.2"/>
    <row r="18" spans="2:4" x14ac:dyDescent="0.2"/>
    <row r="19" spans="2:4" ht="15" x14ac:dyDescent="0.25">
      <c r="B19" s="52" t="s">
        <v>250</v>
      </c>
      <c r="C19" s="52"/>
      <c r="D19" s="55"/>
    </row>
    <row r="20" spans="2:4" x14ac:dyDescent="0.2">
      <c r="B20" t="s">
        <v>352</v>
      </c>
      <c r="D20" s="59" t="str">
        <f>auswahlGemeinde</f>
        <v>Buttwil</v>
      </c>
    </row>
    <row r="21" spans="2:4" x14ac:dyDescent="0.2">
      <c r="B21" t="s">
        <v>351</v>
      </c>
      <c r="D21" s="59" t="str">
        <f>VLOOKUP(auswahlGemeinde,tblAargau[],COLUMN(tblAargau[[#Headers],[Bezirke]]),0)</f>
        <v>Muri</v>
      </c>
    </row>
    <row r="22" spans="2:4" x14ac:dyDescent="0.2">
      <c r="B22" t="s">
        <v>346</v>
      </c>
      <c r="D22" s="53">
        <f>VLOOKUP(auswahlGemeinde,tblAargau[],COLUMN(tblAargau[[#Headers],[2011]]),0)</f>
        <v>1170</v>
      </c>
    </row>
    <row r="23" spans="2:4" x14ac:dyDescent="0.2">
      <c r="B23" t="s">
        <v>259</v>
      </c>
      <c r="D23" s="53">
        <f>VLOOKUP(auswahlGemeinde,tblAargau[],COLUMN(tblAargau[[#Headers],[Einwohner/km²]]),0)</f>
        <v>259</v>
      </c>
    </row>
    <row r="24" spans="2:4" x14ac:dyDescent="0.2">
      <c r="B24" t="s">
        <v>258</v>
      </c>
      <c r="D24" s="60">
        <f>VLOOKUP(auswahlGemeinde,tblAargau[],COLUMN(tblAargau[[#Headers],[Fläche in km²]]),0)</f>
        <v>4.5199999999999996</v>
      </c>
    </row>
    <row r="25" spans="2:4" x14ac:dyDescent="0.2">
      <c r="B25" t="s">
        <v>345</v>
      </c>
      <c r="D25" s="54" t="str">
        <f>VLOOKUP(auswahlGemeinde,tblAargau[],COLUMN(tblAargau[[#Headers],[Tax]]),0)&amp;" %"</f>
        <v>102 %</v>
      </c>
    </row>
    <row r="26" spans="2:4" x14ac:dyDescent="0.2"/>
    <row r="27" spans="2:4" x14ac:dyDescent="0.2"/>
    <row r="28" spans="2:4" x14ac:dyDescent="0.2"/>
    <row r="29" spans="2:4" x14ac:dyDescent="0.2"/>
    <row r="30" spans="2:4" x14ac:dyDescent="0.2"/>
    <row r="31" spans="2:4" x14ac:dyDescent="0.2"/>
    <row r="32" spans="2:4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spans="2:2" x14ac:dyDescent="0.2"/>
    <row r="50" spans="2:2" x14ac:dyDescent="0.2"/>
    <row r="51" spans="2:2" x14ac:dyDescent="0.2"/>
    <row r="52" spans="2:2" x14ac:dyDescent="0.2"/>
    <row r="53" spans="2:2" x14ac:dyDescent="0.2"/>
    <row r="54" spans="2:2" x14ac:dyDescent="0.2"/>
    <row r="55" spans="2:2" x14ac:dyDescent="0.2"/>
    <row r="56" spans="2:2" x14ac:dyDescent="0.2"/>
    <row r="57" spans="2:2" x14ac:dyDescent="0.2"/>
    <row r="58" spans="2:2" x14ac:dyDescent="0.2"/>
    <row r="59" spans="2:2" x14ac:dyDescent="0.2"/>
    <row r="60" spans="2:2" x14ac:dyDescent="0.2">
      <c r="B60" s="68" t="s">
        <v>184</v>
      </c>
    </row>
    <row r="61" spans="2:2" x14ac:dyDescent="0.2"/>
    <row r="62" spans="2:2" x14ac:dyDescent="0.2"/>
    <row r="63" spans="2:2" x14ac:dyDescent="0.2"/>
    <row r="64" spans="2: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</sheetData>
  <pageMargins left="0.7" right="0.7" top="0.78740157499999996" bottom="0.78740157499999996" header="0.3" footer="0.3"/>
  <pageSetup paperSize="9" scale="59" fitToHeight="0" orientation="landscape" horizontalDpi="0" verticalDpi="0" r:id="rId1"/>
  <drawing r:id="rId2"/>
  <legacyDrawing r:id="rId3"/>
  <controls>
    <mc:AlternateContent xmlns:mc="http://schemas.openxmlformats.org/markup-compatibility/2006">
      <mc:Choice Requires="x14">
        <control shapeId="2058" r:id="rId4" name="ListBox1">
          <controlPr autoLine="0" autoPict="0" linkedCell="auswahlGemeinde" listFillRange="nfGemeinde" r:id="rId5">
            <anchor>
              <from>
                <xdr:col>1</xdr:col>
                <xdr:colOff>0</xdr:colOff>
                <xdr:row>4</xdr:row>
                <xdr:rowOff>47625</xdr:rowOff>
              </from>
              <to>
                <xdr:col>2</xdr:col>
                <xdr:colOff>714375</xdr:colOff>
                <xdr:row>11</xdr:row>
                <xdr:rowOff>66675</xdr:rowOff>
              </to>
            </anchor>
          </controlPr>
        </control>
      </mc:Choice>
      <mc:Fallback>
        <control shapeId="2058" r:id="rId4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T230"/>
  <sheetViews>
    <sheetView showGridLines="0" workbookViewId="0">
      <pane xSplit="2" ySplit="1" topLeftCell="C24" activePane="bottomRight" state="frozen"/>
      <selection pane="topRight" activeCell="C1" sqref="C1"/>
      <selection pane="bottomLeft" activeCell="A2" sqref="A2"/>
      <selection pane="bottomRight" activeCell="A43" sqref="A43:XFD43"/>
    </sheetView>
  </sheetViews>
  <sheetFormatPr baseColWidth="10" defaultRowHeight="14.25" x14ac:dyDescent="0.2"/>
  <cols>
    <col min="1" max="1" width="25.75" customWidth="1"/>
    <col min="2" max="2" width="11" customWidth="1"/>
    <col min="3" max="32" width="12.125" bestFit="1" customWidth="1"/>
    <col min="33" max="33" width="11.125" bestFit="1" customWidth="1"/>
    <col min="34" max="36" width="11.375" bestFit="1" customWidth="1"/>
    <col min="37" max="37" width="13.5" bestFit="1" customWidth="1"/>
    <col min="39" max="39" width="16.25" bestFit="1" customWidth="1"/>
    <col min="42" max="42" width="13.125" bestFit="1" customWidth="1"/>
    <col min="43" max="43" width="12.125" customWidth="1"/>
  </cols>
  <sheetData>
    <row r="1" spans="1:46" x14ac:dyDescent="0.2">
      <c r="A1" s="69" t="s">
        <v>250</v>
      </c>
      <c r="B1" s="69" t="s">
        <v>261</v>
      </c>
      <c r="C1" s="70" t="s">
        <v>0</v>
      </c>
      <c r="D1" s="70" t="s">
        <v>1</v>
      </c>
      <c r="E1" s="70" t="s">
        <v>2</v>
      </c>
      <c r="F1" s="70" t="s">
        <v>3</v>
      </c>
      <c r="G1" s="70" t="s">
        <v>4</v>
      </c>
      <c r="H1" s="70" t="s">
        <v>5</v>
      </c>
      <c r="I1" s="70" t="s">
        <v>6</v>
      </c>
      <c r="J1" s="70" t="s">
        <v>7</v>
      </c>
      <c r="K1" s="70" t="s">
        <v>8</v>
      </c>
      <c r="L1" s="70" t="s">
        <v>9</v>
      </c>
      <c r="M1" s="70" t="s">
        <v>10</v>
      </c>
      <c r="N1" s="70" t="s">
        <v>11</v>
      </c>
      <c r="O1" s="70" t="s">
        <v>12</v>
      </c>
      <c r="P1" s="70" t="s">
        <v>13</v>
      </c>
      <c r="Q1" s="70" t="s">
        <v>14</v>
      </c>
      <c r="R1" s="70" t="s">
        <v>15</v>
      </c>
      <c r="S1" s="70" t="s">
        <v>16</v>
      </c>
      <c r="T1" s="70" t="s">
        <v>17</v>
      </c>
      <c r="U1" s="70" t="s">
        <v>18</v>
      </c>
      <c r="V1" s="70" t="s">
        <v>19</v>
      </c>
      <c r="W1" s="70" t="s">
        <v>20</v>
      </c>
      <c r="X1" s="70" t="s">
        <v>21</v>
      </c>
      <c r="Y1" s="70" t="s">
        <v>22</v>
      </c>
      <c r="Z1" s="70" t="s">
        <v>23</v>
      </c>
      <c r="AA1" s="70" t="s">
        <v>24</v>
      </c>
      <c r="AB1" s="70" t="s">
        <v>25</v>
      </c>
      <c r="AC1" s="70" t="s">
        <v>26</v>
      </c>
      <c r="AD1" s="70" t="s">
        <v>27</v>
      </c>
      <c r="AE1" s="70" t="s">
        <v>28</v>
      </c>
      <c r="AF1" s="70" t="s">
        <v>29</v>
      </c>
      <c r="AG1" s="71" t="s">
        <v>251</v>
      </c>
      <c r="AH1" s="71" t="s">
        <v>353</v>
      </c>
      <c r="AI1" s="71" t="s">
        <v>253</v>
      </c>
      <c r="AJ1" s="71" t="s">
        <v>252</v>
      </c>
      <c r="AK1" s="71" t="s">
        <v>263</v>
      </c>
      <c r="AL1" s="71" t="s">
        <v>265</v>
      </c>
      <c r="AM1" s="69" t="s">
        <v>262</v>
      </c>
      <c r="AN1" s="69" t="s">
        <v>264</v>
      </c>
      <c r="AO1" s="71" t="s">
        <v>258</v>
      </c>
      <c r="AP1" s="71" t="s">
        <v>354</v>
      </c>
      <c r="AQ1" s="71" t="s">
        <v>259</v>
      </c>
      <c r="AR1" s="71" t="s">
        <v>266</v>
      </c>
      <c r="AS1" s="71" t="s">
        <v>269</v>
      </c>
      <c r="AT1" s="71" t="s">
        <v>270</v>
      </c>
    </row>
    <row r="2" spans="1:46" x14ac:dyDescent="0.2">
      <c r="A2" s="1" t="s">
        <v>230</v>
      </c>
      <c r="B2" s="1" t="s">
        <v>257</v>
      </c>
      <c r="C2" s="7">
        <v>3193</v>
      </c>
      <c r="D2" s="7">
        <v>3157</v>
      </c>
      <c r="E2" s="7">
        <v>3116</v>
      </c>
      <c r="F2" s="7">
        <v>3049</v>
      </c>
      <c r="G2" s="7">
        <v>3009</v>
      </c>
      <c r="H2" s="7">
        <v>3049</v>
      </c>
      <c r="I2" s="7">
        <v>3031</v>
      </c>
      <c r="J2" s="7">
        <v>3035</v>
      </c>
      <c r="K2" s="7">
        <v>3029</v>
      </c>
      <c r="L2" s="7">
        <v>3131</v>
      </c>
      <c r="M2" s="7">
        <v>3263</v>
      </c>
      <c r="N2" s="7">
        <v>3261</v>
      </c>
      <c r="O2" s="7">
        <v>3336</v>
      </c>
      <c r="P2" s="7">
        <v>3347</v>
      </c>
      <c r="Q2" s="7">
        <v>3324</v>
      </c>
      <c r="R2" s="7">
        <v>3303</v>
      </c>
      <c r="S2" s="7">
        <v>3293</v>
      </c>
      <c r="T2" s="7">
        <v>3230</v>
      </c>
      <c r="U2" s="7">
        <v>3231</v>
      </c>
      <c r="V2" s="7">
        <v>3224</v>
      </c>
      <c r="W2" s="7">
        <v>3254</v>
      </c>
      <c r="X2" s="7">
        <v>3319</v>
      </c>
      <c r="Y2" s="7">
        <v>3376</v>
      </c>
      <c r="Z2" s="7">
        <v>3394</v>
      </c>
      <c r="AA2" s="7">
        <v>3376</v>
      </c>
      <c r="AB2" s="7">
        <v>3386</v>
      </c>
      <c r="AC2" s="7">
        <v>3472</v>
      </c>
      <c r="AD2" s="7">
        <v>3592</v>
      </c>
      <c r="AE2" s="7">
        <v>3695</v>
      </c>
      <c r="AF2" s="7">
        <v>3731</v>
      </c>
      <c r="AG2" s="7">
        <v>3724</v>
      </c>
      <c r="AH2" s="7">
        <f>_xlfn.RANK.EQ(tblAargau[[#This Row],[2011]],tblAargau[2011])</f>
        <v>51</v>
      </c>
      <c r="AI2" s="4">
        <f t="shared" ref="AI2:AI65" si="0">IFERROR(L2/C2-1,0)</f>
        <v>-1.9417475728155331E-2</v>
      </c>
      <c r="AJ2" s="4">
        <f t="shared" ref="AJ2:AJ65" si="1">IFERROR(V2/M2-1,0)</f>
        <v>-1.195219123505975E-2</v>
      </c>
      <c r="AK2" s="4">
        <f t="shared" ref="AK2:AK65" si="2">IFERROR(AG2/W2-1,0)</f>
        <v>0.14443761524277821</v>
      </c>
      <c r="AL2" s="10">
        <f>_xlfn.RANK.EQ(tblAargau[[#This Row],[2001-2011]],tblAargau[2001-2011])</f>
        <v>82</v>
      </c>
      <c r="AM2" s="5">
        <f t="shared" ref="AM2:AM65" si="3">IFERROR(AG2/C2-1,0)</f>
        <v>0.1663012840588789</v>
      </c>
      <c r="AN2" s="9">
        <f>_xlfn.RANK.EQ(tblAargau[[#This Row],[1981-2011]],tblAargau[1981-2011])</f>
        <v>194</v>
      </c>
      <c r="AO2" s="6">
        <v>6.92</v>
      </c>
      <c r="AP2" s="9">
        <f>_xlfn.RANK.EQ(tblAargau[[#This Row],[Fläche in km²]],tblAargau[Fläche in km²])</f>
        <v>77</v>
      </c>
      <c r="AQ2" s="7">
        <v>538</v>
      </c>
      <c r="AR2" s="7">
        <f>_xlfn.RANK.EQ(tblAargau[[#This Row],[Einwohner/km²]],tblAargau[Einwohner/km²])</f>
        <v>65</v>
      </c>
      <c r="AS2" s="2">
        <v>60</v>
      </c>
      <c r="AT2" s="2">
        <f>_xlfn.RANK.EQ(tblAargau[[#This Row],[Tax]],tblAargau[Tax],1)</f>
        <v>1</v>
      </c>
    </row>
    <row r="3" spans="1:46" x14ac:dyDescent="0.2">
      <c r="A3" s="1" t="s">
        <v>81</v>
      </c>
      <c r="B3" s="1" t="s">
        <v>254</v>
      </c>
      <c r="C3" s="7">
        <v>1266</v>
      </c>
      <c r="D3" s="7">
        <v>1357</v>
      </c>
      <c r="E3" s="7">
        <v>1383</v>
      </c>
      <c r="F3" s="7">
        <v>1405</v>
      </c>
      <c r="G3" s="7">
        <v>1450</v>
      </c>
      <c r="H3" s="7">
        <v>1458</v>
      </c>
      <c r="I3" s="7">
        <v>1487</v>
      </c>
      <c r="J3" s="7">
        <v>1525</v>
      </c>
      <c r="K3" s="7">
        <v>1549</v>
      </c>
      <c r="L3" s="7">
        <v>1597</v>
      </c>
      <c r="M3" s="7">
        <v>1616</v>
      </c>
      <c r="N3" s="7">
        <v>1626</v>
      </c>
      <c r="O3" s="7">
        <v>1675</v>
      </c>
      <c r="P3" s="7">
        <v>1706</v>
      </c>
      <c r="Q3" s="7">
        <v>1715</v>
      </c>
      <c r="R3" s="7">
        <v>1711</v>
      </c>
      <c r="S3" s="7">
        <v>1660</v>
      </c>
      <c r="T3" s="7">
        <v>1699</v>
      </c>
      <c r="U3" s="7">
        <v>1729</v>
      </c>
      <c r="V3" s="7">
        <v>1747</v>
      </c>
      <c r="W3" s="7">
        <v>1783</v>
      </c>
      <c r="X3" s="7">
        <v>1866</v>
      </c>
      <c r="Y3" s="7">
        <v>1941</v>
      </c>
      <c r="Z3" s="7">
        <v>1936</v>
      </c>
      <c r="AA3" s="7">
        <v>1945</v>
      </c>
      <c r="AB3" s="7">
        <v>1975</v>
      </c>
      <c r="AC3" s="7">
        <v>2049</v>
      </c>
      <c r="AD3" s="7">
        <v>2080</v>
      </c>
      <c r="AE3" s="7">
        <v>2101</v>
      </c>
      <c r="AF3" s="7">
        <v>2146</v>
      </c>
      <c r="AG3" s="7">
        <v>2157</v>
      </c>
      <c r="AH3" s="7">
        <f>_xlfn.RANK.EQ(tblAargau[[#This Row],[2011]],tblAargau[2011])</f>
        <v>89</v>
      </c>
      <c r="AI3" s="4">
        <f t="shared" si="0"/>
        <v>0.26145339652448651</v>
      </c>
      <c r="AJ3" s="4">
        <f t="shared" si="1"/>
        <v>8.106435643564347E-2</v>
      </c>
      <c r="AK3" s="4">
        <f t="shared" si="2"/>
        <v>0.20975883342680879</v>
      </c>
      <c r="AL3" s="10">
        <f>_xlfn.RANK.EQ(tblAargau[[#This Row],[2001-2011]],tblAargau[2001-2011])</f>
        <v>32</v>
      </c>
      <c r="AM3" s="5">
        <f t="shared" si="3"/>
        <v>0.70379146919431279</v>
      </c>
      <c r="AN3" s="9">
        <f>_xlfn.RANK.EQ(tblAargau[[#This Row],[1981-2011]],tblAargau[1981-2011])</f>
        <v>47</v>
      </c>
      <c r="AO3" s="6">
        <v>5.35</v>
      </c>
      <c r="AP3" s="9">
        <f>_xlfn.RANK.EQ(tblAargau[[#This Row],[Fläche in km²]],tblAargau[Fläche in km²])</f>
        <v>113</v>
      </c>
      <c r="AQ3" s="7">
        <v>403</v>
      </c>
      <c r="AR3" s="7">
        <f>_xlfn.RANK.EQ(tblAargau[[#This Row],[Einwohner/km²]],tblAargau[Einwohner/km²])</f>
        <v>90</v>
      </c>
      <c r="AS3" s="2">
        <v>70</v>
      </c>
      <c r="AT3" s="2">
        <f>_xlfn.RANK.EQ(tblAargau[[#This Row],[Tax]],tblAargau[Tax],1)</f>
        <v>2</v>
      </c>
    </row>
    <row r="4" spans="1:46" x14ac:dyDescent="0.2">
      <c r="A4" s="1" t="s">
        <v>167</v>
      </c>
      <c r="B4" s="1" t="s">
        <v>166</v>
      </c>
      <c r="C4" s="7">
        <v>1536</v>
      </c>
      <c r="D4" s="7">
        <v>1509</v>
      </c>
      <c r="E4" s="7">
        <v>1549</v>
      </c>
      <c r="F4" s="7">
        <v>1570</v>
      </c>
      <c r="G4" s="7">
        <v>1571</v>
      </c>
      <c r="H4" s="7">
        <v>1560</v>
      </c>
      <c r="I4" s="7">
        <v>1578</v>
      </c>
      <c r="J4" s="7">
        <v>1629</v>
      </c>
      <c r="K4" s="7">
        <v>1667</v>
      </c>
      <c r="L4" s="7">
        <v>1702</v>
      </c>
      <c r="M4" s="7">
        <v>1785</v>
      </c>
      <c r="N4" s="7">
        <v>1810</v>
      </c>
      <c r="O4" s="7">
        <v>1842</v>
      </c>
      <c r="P4" s="7">
        <v>1824</v>
      </c>
      <c r="Q4" s="7">
        <v>1832</v>
      </c>
      <c r="R4" s="7">
        <v>1847</v>
      </c>
      <c r="S4" s="7">
        <v>1952</v>
      </c>
      <c r="T4" s="7">
        <v>1979</v>
      </c>
      <c r="U4" s="7">
        <v>2038</v>
      </c>
      <c r="V4" s="7">
        <v>2047</v>
      </c>
      <c r="W4" s="7">
        <v>2073</v>
      </c>
      <c r="X4" s="7">
        <v>2079</v>
      </c>
      <c r="Y4" s="7">
        <v>2118</v>
      </c>
      <c r="Z4" s="7">
        <v>2197</v>
      </c>
      <c r="AA4" s="7">
        <v>2338</v>
      </c>
      <c r="AB4" s="7">
        <v>2343</v>
      </c>
      <c r="AC4" s="7">
        <v>2347</v>
      </c>
      <c r="AD4" s="7">
        <v>2439</v>
      </c>
      <c r="AE4" s="7">
        <v>2542</v>
      </c>
      <c r="AF4" s="7">
        <v>2626</v>
      </c>
      <c r="AG4" s="7">
        <v>2693</v>
      </c>
      <c r="AH4" s="7">
        <f>_xlfn.RANK.EQ(tblAargau[[#This Row],[2011]],tblAargau[2011])</f>
        <v>75</v>
      </c>
      <c r="AI4" s="4">
        <f t="shared" si="0"/>
        <v>0.10807291666666674</v>
      </c>
      <c r="AJ4" s="4">
        <f t="shared" si="1"/>
        <v>0.14677871148459376</v>
      </c>
      <c r="AK4" s="4">
        <f t="shared" si="2"/>
        <v>0.29908345393150015</v>
      </c>
      <c r="AL4" s="10">
        <f>_xlfn.RANK.EQ(tblAargau[[#This Row],[2001-2011]],tblAargau[2001-2011])</f>
        <v>16</v>
      </c>
      <c r="AM4" s="5">
        <f t="shared" si="3"/>
        <v>0.75325520833333326</v>
      </c>
      <c r="AN4" s="9">
        <f>_xlfn.RANK.EQ(tblAargau[[#This Row],[1981-2011]],tblAargau[1981-2011])</f>
        <v>45</v>
      </c>
      <c r="AO4" s="6">
        <v>4.2699999999999996</v>
      </c>
      <c r="AP4" s="9">
        <f>_xlfn.RANK.EQ(tblAargau[[#This Row],[Fläche in km²]],tblAargau[Fläche in km²])</f>
        <v>144</v>
      </c>
      <c r="AQ4" s="7">
        <v>631</v>
      </c>
      <c r="AR4" s="7">
        <f>_xlfn.RANK.EQ(tblAargau[[#This Row],[Einwohner/km²]],tblAargau[Einwohner/km²])</f>
        <v>52</v>
      </c>
      <c r="AS4" s="2">
        <v>74</v>
      </c>
      <c r="AT4" s="2">
        <f>_xlfn.RANK.EQ(tblAargau[[#This Row],[Tax]],tblAargau[Tax],1)</f>
        <v>3</v>
      </c>
    </row>
    <row r="5" spans="1:46" ht="14.25" customHeight="1" x14ac:dyDescent="0.2">
      <c r="A5" s="1" t="s">
        <v>80</v>
      </c>
      <c r="B5" s="1" t="s">
        <v>254</v>
      </c>
      <c r="C5" s="2">
        <v>744</v>
      </c>
      <c r="D5" s="2">
        <v>765</v>
      </c>
      <c r="E5" s="2">
        <v>776</v>
      </c>
      <c r="F5" s="2">
        <v>819</v>
      </c>
      <c r="G5" s="2">
        <v>866</v>
      </c>
      <c r="H5" s="2">
        <v>884</v>
      </c>
      <c r="I5" s="2">
        <v>902</v>
      </c>
      <c r="J5" s="2">
        <v>963</v>
      </c>
      <c r="K5" s="2">
        <v>1025</v>
      </c>
      <c r="L5" s="2">
        <v>1073</v>
      </c>
      <c r="M5" s="2">
        <v>1091</v>
      </c>
      <c r="N5" s="2">
        <v>1108</v>
      </c>
      <c r="O5" s="2">
        <v>1142</v>
      </c>
      <c r="P5" s="2">
        <v>1214</v>
      </c>
      <c r="Q5" s="2">
        <v>1286</v>
      </c>
      <c r="R5" s="2">
        <v>1315</v>
      </c>
      <c r="S5" s="2">
        <v>1364</v>
      </c>
      <c r="T5" s="2">
        <v>1367</v>
      </c>
      <c r="U5" s="2">
        <v>1415</v>
      </c>
      <c r="V5" s="2">
        <v>1439</v>
      </c>
      <c r="W5" s="2">
        <v>1490</v>
      </c>
      <c r="X5" s="2">
        <v>1518</v>
      </c>
      <c r="Y5" s="2">
        <v>1580</v>
      </c>
      <c r="Z5" s="2">
        <v>1637</v>
      </c>
      <c r="AA5" s="2">
        <v>1679</v>
      </c>
      <c r="AB5" s="2">
        <v>1687</v>
      </c>
      <c r="AC5" s="2">
        <v>1724</v>
      </c>
      <c r="AD5" s="2">
        <v>1818</v>
      </c>
      <c r="AE5" s="2">
        <v>1844</v>
      </c>
      <c r="AF5" s="2">
        <v>1915</v>
      </c>
      <c r="AG5" s="7">
        <v>1942</v>
      </c>
      <c r="AH5" s="7">
        <f>_xlfn.RANK.EQ(tblAargau[[#This Row],[2011]],tblAargau[2011])</f>
        <v>99</v>
      </c>
      <c r="AI5" s="4">
        <f t="shared" si="0"/>
        <v>0.44220430107526876</v>
      </c>
      <c r="AJ5" s="4">
        <f t="shared" si="1"/>
        <v>0.3189734188817599</v>
      </c>
      <c r="AK5" s="4">
        <f t="shared" si="2"/>
        <v>0.30335570469798667</v>
      </c>
      <c r="AL5" s="10">
        <f>_xlfn.RANK.EQ(tblAargau[[#This Row],[2001-2011]],tblAargau[2001-2011])</f>
        <v>15</v>
      </c>
      <c r="AM5" s="5">
        <f t="shared" si="3"/>
        <v>1.610215053763441</v>
      </c>
      <c r="AN5" s="9">
        <f>_xlfn.RANK.EQ(tblAargau[[#This Row],[1981-2011]],tblAargau[1981-2011])</f>
        <v>7</v>
      </c>
      <c r="AO5" s="6">
        <v>3.25</v>
      </c>
      <c r="AP5" s="9">
        <f>_xlfn.RANK.EQ(tblAargau[[#This Row],[Fläche in km²]],tblAargau[Fläche in km²])</f>
        <v>179</v>
      </c>
      <c r="AQ5" s="7">
        <v>598</v>
      </c>
      <c r="AR5" s="7">
        <f>_xlfn.RANK.EQ(tblAargau[[#This Row],[Einwohner/km²]],tblAargau[Einwohner/km²])</f>
        <v>55</v>
      </c>
      <c r="AS5" s="2">
        <v>75</v>
      </c>
      <c r="AT5" s="2">
        <f>_xlfn.RANK.EQ(tblAargau[[#This Row],[Tax]],tblAargau[Tax],1)</f>
        <v>4</v>
      </c>
    </row>
    <row r="6" spans="1:46" x14ac:dyDescent="0.2">
      <c r="A6" s="1" t="s">
        <v>175</v>
      </c>
      <c r="B6" s="1" t="s">
        <v>166</v>
      </c>
      <c r="C6" s="7">
        <v>2097</v>
      </c>
      <c r="D6" s="7">
        <v>2144</v>
      </c>
      <c r="E6" s="7">
        <v>2171</v>
      </c>
      <c r="F6" s="7">
        <v>2192</v>
      </c>
      <c r="G6" s="7">
        <v>2189</v>
      </c>
      <c r="H6" s="7">
        <v>2159</v>
      </c>
      <c r="I6" s="7">
        <v>2157</v>
      </c>
      <c r="J6" s="7">
        <v>2130</v>
      </c>
      <c r="K6" s="7">
        <v>2162</v>
      </c>
      <c r="L6" s="7">
        <v>2152</v>
      </c>
      <c r="M6" s="7">
        <v>2202</v>
      </c>
      <c r="N6" s="7">
        <v>2198</v>
      </c>
      <c r="O6" s="7">
        <v>2230</v>
      </c>
      <c r="P6" s="7">
        <v>2199</v>
      </c>
      <c r="Q6" s="7">
        <v>2177</v>
      </c>
      <c r="R6" s="7">
        <v>2186</v>
      </c>
      <c r="S6" s="7">
        <v>2166</v>
      </c>
      <c r="T6" s="7">
        <v>2188</v>
      </c>
      <c r="U6" s="7">
        <v>2182</v>
      </c>
      <c r="V6" s="7">
        <v>2178</v>
      </c>
      <c r="W6" s="7">
        <v>2256</v>
      </c>
      <c r="X6" s="7">
        <v>2262</v>
      </c>
      <c r="Y6" s="7">
        <v>2303</v>
      </c>
      <c r="Z6" s="7">
        <v>2323</v>
      </c>
      <c r="AA6" s="7">
        <v>2311</v>
      </c>
      <c r="AB6" s="7">
        <v>2330</v>
      </c>
      <c r="AC6" s="7">
        <v>2441</v>
      </c>
      <c r="AD6" s="7">
        <v>2580</v>
      </c>
      <c r="AE6" s="7">
        <v>2596</v>
      </c>
      <c r="AF6" s="7">
        <v>2575</v>
      </c>
      <c r="AG6" s="7">
        <v>2605</v>
      </c>
      <c r="AH6" s="7">
        <f>_xlfn.RANK.EQ(tblAargau[[#This Row],[2011]],tblAargau[2011])</f>
        <v>77</v>
      </c>
      <c r="AI6" s="4">
        <f t="shared" si="0"/>
        <v>2.6227944682880366E-2</v>
      </c>
      <c r="AJ6" s="4">
        <f t="shared" si="1"/>
        <v>-1.0899182561307952E-2</v>
      </c>
      <c r="AK6" s="4">
        <f t="shared" si="2"/>
        <v>0.15469858156028371</v>
      </c>
      <c r="AL6" s="10">
        <f>_xlfn.RANK.EQ(tblAargau[[#This Row],[2001-2011]],tblAargau[2001-2011])</f>
        <v>71</v>
      </c>
      <c r="AM6" s="5">
        <f t="shared" si="3"/>
        <v>0.24225083452551255</v>
      </c>
      <c r="AN6" s="9">
        <f>_xlfn.RANK.EQ(tblAargau[[#This Row],[1981-2011]],tblAargau[1981-2011])</f>
        <v>174</v>
      </c>
      <c r="AO6" s="6">
        <v>3.57</v>
      </c>
      <c r="AP6" s="9">
        <f>_xlfn.RANK.EQ(tblAargau[[#This Row],[Fläche in km²]],tblAargau[Fläche in km²])</f>
        <v>163</v>
      </c>
      <c r="AQ6" s="7">
        <v>730</v>
      </c>
      <c r="AR6" s="7">
        <f>_xlfn.RANK.EQ(tblAargau[[#This Row],[Einwohner/km²]],tblAargau[Einwohner/km²])</f>
        <v>47</v>
      </c>
      <c r="AS6" s="2">
        <v>80</v>
      </c>
      <c r="AT6" s="2">
        <f>_xlfn.RANK.EQ(tblAargau[[#This Row],[Tax]],tblAargau[Tax],1)</f>
        <v>5</v>
      </c>
    </row>
    <row r="7" spans="1:46" x14ac:dyDescent="0.2">
      <c r="A7" s="1" t="s">
        <v>150</v>
      </c>
      <c r="B7" s="1" t="s">
        <v>145</v>
      </c>
      <c r="C7" s="2">
        <v>732</v>
      </c>
      <c r="D7" s="2">
        <v>716</v>
      </c>
      <c r="E7" s="2">
        <v>753</v>
      </c>
      <c r="F7" s="2">
        <v>751</v>
      </c>
      <c r="G7" s="2">
        <v>759</v>
      </c>
      <c r="H7" s="2">
        <v>917</v>
      </c>
      <c r="I7" s="2">
        <v>979</v>
      </c>
      <c r="J7" s="2">
        <v>1034</v>
      </c>
      <c r="K7" s="2">
        <v>1092</v>
      </c>
      <c r="L7" s="2">
        <v>1153</v>
      </c>
      <c r="M7" s="2">
        <v>1173</v>
      </c>
      <c r="N7" s="2">
        <v>1200</v>
      </c>
      <c r="O7" s="2">
        <v>1203</v>
      </c>
      <c r="P7" s="2">
        <v>1214</v>
      </c>
      <c r="Q7" s="2">
        <v>1214</v>
      </c>
      <c r="R7" s="2">
        <v>1218</v>
      </c>
      <c r="S7" s="2">
        <v>1234</v>
      </c>
      <c r="T7" s="2">
        <v>1238</v>
      </c>
      <c r="U7" s="2">
        <v>1271</v>
      </c>
      <c r="V7" s="2">
        <v>1277</v>
      </c>
      <c r="W7" s="2">
        <v>1274</v>
      </c>
      <c r="X7" s="2">
        <v>1307</v>
      </c>
      <c r="Y7" s="2">
        <v>1314</v>
      </c>
      <c r="Z7" s="2">
        <v>1335</v>
      </c>
      <c r="AA7" s="2">
        <v>1332</v>
      </c>
      <c r="AB7" s="2">
        <v>1320</v>
      </c>
      <c r="AC7" s="2">
        <v>1362</v>
      </c>
      <c r="AD7" s="2">
        <v>1307</v>
      </c>
      <c r="AE7" s="2">
        <v>1304</v>
      </c>
      <c r="AF7" s="2">
        <v>1415</v>
      </c>
      <c r="AG7" s="7">
        <v>1462</v>
      </c>
      <c r="AH7" s="7">
        <f>_xlfn.RANK.EQ(tblAargau[[#This Row],[2011]],tblAargau[2011])</f>
        <v>119</v>
      </c>
      <c r="AI7" s="4">
        <f t="shared" si="0"/>
        <v>0.57513661202185795</v>
      </c>
      <c r="AJ7" s="4">
        <f t="shared" si="1"/>
        <v>8.8661551577152498E-2</v>
      </c>
      <c r="AK7" s="4">
        <f t="shared" si="2"/>
        <v>0.1475667189952905</v>
      </c>
      <c r="AL7" s="10">
        <f>_xlfn.RANK.EQ(tblAargau[[#This Row],[2001-2011]],tblAargau[2001-2011])</f>
        <v>79</v>
      </c>
      <c r="AM7" s="5">
        <f t="shared" si="3"/>
        <v>0.99726775956284164</v>
      </c>
      <c r="AN7" s="9">
        <f>_xlfn.RANK.EQ(tblAargau[[#This Row],[1981-2011]],tblAargau[1981-2011])</f>
        <v>24</v>
      </c>
      <c r="AO7" s="6">
        <v>2.52</v>
      </c>
      <c r="AP7" s="9">
        <f>_xlfn.RANK.EQ(tblAargau[[#This Row],[Fläche in km²]],tblAargau[Fläche in km²])</f>
        <v>199</v>
      </c>
      <c r="AQ7" s="7">
        <v>580</v>
      </c>
      <c r="AR7" s="7">
        <f>_xlfn.RANK.EQ(tblAargau[[#This Row],[Einwohner/km²]],tblAargau[Einwohner/km²])</f>
        <v>60</v>
      </c>
      <c r="AS7" s="2">
        <v>80</v>
      </c>
      <c r="AT7" s="2">
        <f>_xlfn.RANK.EQ(tblAargau[[#This Row],[Tax]],tblAargau[Tax],1)</f>
        <v>5</v>
      </c>
    </row>
    <row r="8" spans="1:46" x14ac:dyDescent="0.2">
      <c r="A8" s="1" t="s">
        <v>57</v>
      </c>
      <c r="B8" s="1" t="s">
        <v>43</v>
      </c>
      <c r="C8" s="7">
        <v>2839</v>
      </c>
      <c r="D8" s="7">
        <v>2864</v>
      </c>
      <c r="E8" s="7">
        <v>2930</v>
      </c>
      <c r="F8" s="7">
        <v>2960</v>
      </c>
      <c r="G8" s="7">
        <v>2959</v>
      </c>
      <c r="H8" s="7">
        <v>2956</v>
      </c>
      <c r="I8" s="7">
        <v>3041</v>
      </c>
      <c r="J8" s="7">
        <v>3120</v>
      </c>
      <c r="K8" s="7">
        <v>3184</v>
      </c>
      <c r="L8" s="7">
        <v>3253</v>
      </c>
      <c r="M8" s="7">
        <v>3336</v>
      </c>
      <c r="N8" s="7">
        <v>3353</v>
      </c>
      <c r="O8" s="7">
        <v>3396</v>
      </c>
      <c r="P8" s="7">
        <v>3393</v>
      </c>
      <c r="Q8" s="7">
        <v>3365</v>
      </c>
      <c r="R8" s="7">
        <v>3300</v>
      </c>
      <c r="S8" s="7">
        <v>3271</v>
      </c>
      <c r="T8" s="7">
        <v>3301</v>
      </c>
      <c r="U8" s="7">
        <v>3346</v>
      </c>
      <c r="V8" s="7">
        <v>3402</v>
      </c>
      <c r="W8" s="7">
        <v>3458</v>
      </c>
      <c r="X8" s="7">
        <v>3529</v>
      </c>
      <c r="Y8" s="7">
        <v>3491</v>
      </c>
      <c r="Z8" s="7">
        <v>3454</v>
      </c>
      <c r="AA8" s="7">
        <v>3502</v>
      </c>
      <c r="AB8" s="7">
        <v>3493</v>
      </c>
      <c r="AC8" s="7">
        <v>3621</v>
      </c>
      <c r="AD8" s="7">
        <v>3688</v>
      </c>
      <c r="AE8" s="7">
        <v>3786</v>
      </c>
      <c r="AF8" s="7">
        <v>3873</v>
      </c>
      <c r="AG8" s="7">
        <v>3901</v>
      </c>
      <c r="AH8" s="7">
        <f>_xlfn.RANK.EQ(tblAargau[[#This Row],[2011]],tblAargau[2011])</f>
        <v>49</v>
      </c>
      <c r="AI8" s="4">
        <f t="shared" si="0"/>
        <v>0.14582599506868621</v>
      </c>
      <c r="AJ8" s="4">
        <f t="shared" si="1"/>
        <v>1.9784172661870603E-2</v>
      </c>
      <c r="AK8" s="4">
        <f t="shared" si="2"/>
        <v>0.12810873337189133</v>
      </c>
      <c r="AL8" s="10">
        <f>_xlfn.RANK.EQ(tblAargau[[#This Row],[2001-2011]],tblAargau[2001-2011])</f>
        <v>94</v>
      </c>
      <c r="AM8" s="5">
        <f t="shared" si="3"/>
        <v>0.37407537865445573</v>
      </c>
      <c r="AN8" s="9">
        <f>_xlfn.RANK.EQ(tblAargau[[#This Row],[1981-2011]],tblAargau[1981-2011])</f>
        <v>124</v>
      </c>
      <c r="AO8" s="6">
        <v>4.29</v>
      </c>
      <c r="AP8" s="9">
        <f>_xlfn.RANK.EQ(tblAargau[[#This Row],[Fläche in km²]],tblAargau[Fläche in km²])</f>
        <v>143</v>
      </c>
      <c r="AQ8" s="7">
        <v>909</v>
      </c>
      <c r="AR8" s="7">
        <f>_xlfn.RANK.EQ(tblAargau[[#This Row],[Einwohner/km²]],tblAargau[Einwohner/km²])</f>
        <v>30</v>
      </c>
      <c r="AS8" s="2">
        <v>83</v>
      </c>
      <c r="AT8" s="2">
        <f>_xlfn.RANK.EQ(tblAargau[[#This Row],[Tax]],tblAargau[Tax],1)</f>
        <v>7</v>
      </c>
    </row>
    <row r="9" spans="1:46" x14ac:dyDescent="0.2">
      <c r="A9" s="1" t="s">
        <v>86</v>
      </c>
      <c r="B9" s="1" t="s">
        <v>254</v>
      </c>
      <c r="C9" s="2">
        <v>415</v>
      </c>
      <c r="D9" s="2">
        <v>461</v>
      </c>
      <c r="E9" s="2">
        <v>490</v>
      </c>
      <c r="F9" s="2">
        <v>521</v>
      </c>
      <c r="G9" s="2">
        <v>571</v>
      </c>
      <c r="H9" s="2">
        <v>617</v>
      </c>
      <c r="I9" s="2">
        <v>649</v>
      </c>
      <c r="J9" s="2">
        <v>671</v>
      </c>
      <c r="K9" s="2">
        <v>700</v>
      </c>
      <c r="L9" s="2">
        <v>727</v>
      </c>
      <c r="M9" s="2">
        <v>773</v>
      </c>
      <c r="N9" s="2">
        <v>842</v>
      </c>
      <c r="O9" s="2">
        <v>876</v>
      </c>
      <c r="P9" s="2">
        <v>887</v>
      </c>
      <c r="Q9" s="2">
        <v>933</v>
      </c>
      <c r="R9" s="2">
        <v>982</v>
      </c>
      <c r="S9" s="2">
        <v>1007</v>
      </c>
      <c r="T9" s="2">
        <v>1086</v>
      </c>
      <c r="U9" s="2">
        <v>1128</v>
      </c>
      <c r="V9" s="2">
        <v>1229</v>
      </c>
      <c r="W9" s="2">
        <v>1238</v>
      </c>
      <c r="X9" s="2">
        <v>1247</v>
      </c>
      <c r="Y9" s="2">
        <v>1267</v>
      </c>
      <c r="Z9" s="2">
        <v>1247</v>
      </c>
      <c r="AA9" s="2">
        <v>1240</v>
      </c>
      <c r="AB9" s="2">
        <v>1230</v>
      </c>
      <c r="AC9" s="2">
        <v>1239</v>
      </c>
      <c r="AD9" s="2">
        <v>1251</v>
      </c>
      <c r="AE9" s="2">
        <v>1256</v>
      </c>
      <c r="AF9" s="2">
        <v>1280</v>
      </c>
      <c r="AG9" s="7">
        <v>1288</v>
      </c>
      <c r="AH9" s="7">
        <f>_xlfn.RANK.EQ(tblAargau[[#This Row],[2011]],tblAargau[2011])</f>
        <v>132</v>
      </c>
      <c r="AI9" s="4">
        <f t="shared" si="0"/>
        <v>0.75180722891566254</v>
      </c>
      <c r="AJ9" s="4">
        <f t="shared" si="1"/>
        <v>0.58990944372574394</v>
      </c>
      <c r="AK9" s="4">
        <f t="shared" si="2"/>
        <v>4.0387722132471771E-2</v>
      </c>
      <c r="AL9" s="10">
        <f>_xlfn.RANK.EQ(tblAargau[[#This Row],[2001-2011]],tblAargau[2001-2011])</f>
        <v>170</v>
      </c>
      <c r="AM9" s="5">
        <f t="shared" si="3"/>
        <v>2.1036144578313252</v>
      </c>
      <c r="AN9" s="9">
        <f>_xlfn.RANK.EQ(tblAargau[[#This Row],[1981-2011]],tblAargau[1981-2011])</f>
        <v>2</v>
      </c>
      <c r="AO9" s="6">
        <v>4.49</v>
      </c>
      <c r="AP9" s="9">
        <f>_xlfn.RANK.EQ(tblAargau[[#This Row],[Fläche in km²]],tblAargau[Fläche in km²])</f>
        <v>136</v>
      </c>
      <c r="AQ9" s="7">
        <v>287</v>
      </c>
      <c r="AR9" s="7">
        <f>_xlfn.RANK.EQ(tblAargau[[#This Row],[Einwohner/km²]],tblAargau[Einwohner/km²])</f>
        <v>120</v>
      </c>
      <c r="AS9" s="2">
        <v>83</v>
      </c>
      <c r="AT9" s="2">
        <f>_xlfn.RANK.EQ(tblAargau[[#This Row],[Tax]],tblAargau[Tax],1)</f>
        <v>7</v>
      </c>
    </row>
    <row r="10" spans="1:46" x14ac:dyDescent="0.2">
      <c r="A10" s="1" t="s">
        <v>173</v>
      </c>
      <c r="B10" s="1" t="s">
        <v>166</v>
      </c>
      <c r="C10" s="7">
        <v>1624</v>
      </c>
      <c r="D10" s="7">
        <v>1655</v>
      </c>
      <c r="E10" s="7">
        <v>1672</v>
      </c>
      <c r="F10" s="7">
        <v>1705</v>
      </c>
      <c r="G10" s="7">
        <v>1743</v>
      </c>
      <c r="H10" s="7">
        <v>1789</v>
      </c>
      <c r="I10" s="7">
        <v>1866</v>
      </c>
      <c r="J10" s="7">
        <v>1939</v>
      </c>
      <c r="K10" s="7">
        <v>1989</v>
      </c>
      <c r="L10" s="7">
        <v>2026</v>
      </c>
      <c r="M10" s="7">
        <v>2105</v>
      </c>
      <c r="N10" s="7">
        <v>2122</v>
      </c>
      <c r="O10" s="7">
        <v>2172</v>
      </c>
      <c r="P10" s="7">
        <v>2209</v>
      </c>
      <c r="Q10" s="7">
        <v>2290</v>
      </c>
      <c r="R10" s="7">
        <v>2352</v>
      </c>
      <c r="S10" s="7">
        <v>2431</v>
      </c>
      <c r="T10" s="7">
        <v>2476</v>
      </c>
      <c r="U10" s="7">
        <v>2534</v>
      </c>
      <c r="V10" s="7">
        <v>2627</v>
      </c>
      <c r="W10" s="7">
        <v>2659</v>
      </c>
      <c r="X10" s="7">
        <v>2736</v>
      </c>
      <c r="Y10" s="7">
        <v>2859</v>
      </c>
      <c r="Z10" s="7">
        <v>2927</v>
      </c>
      <c r="AA10" s="7">
        <v>2998</v>
      </c>
      <c r="AB10" s="7">
        <v>3046</v>
      </c>
      <c r="AC10" s="7">
        <v>3194</v>
      </c>
      <c r="AD10" s="7">
        <v>3268</v>
      </c>
      <c r="AE10" s="7">
        <v>3362</v>
      </c>
      <c r="AF10" s="7">
        <v>3396</v>
      </c>
      <c r="AG10" s="7">
        <v>3556</v>
      </c>
      <c r="AH10" s="7">
        <f>_xlfn.RANK.EQ(tblAargau[[#This Row],[2011]],tblAargau[2011])</f>
        <v>59</v>
      </c>
      <c r="AI10" s="4">
        <f t="shared" si="0"/>
        <v>0.24753694581280783</v>
      </c>
      <c r="AJ10" s="4">
        <f t="shared" si="1"/>
        <v>0.24798099762470316</v>
      </c>
      <c r="AK10" s="4">
        <f t="shared" si="2"/>
        <v>0.33734486649116202</v>
      </c>
      <c r="AL10" s="10">
        <f>_xlfn.RANK.EQ(tblAargau[[#This Row],[2001-2011]],tblAargau[2001-2011])</f>
        <v>12</v>
      </c>
      <c r="AM10" s="5">
        <f t="shared" si="3"/>
        <v>1.1896551724137931</v>
      </c>
      <c r="AN10" s="9">
        <f>_xlfn.RANK.EQ(tblAargau[[#This Row],[1981-2011]],tblAargau[1981-2011])</f>
        <v>17</v>
      </c>
      <c r="AO10" s="6">
        <v>9.69</v>
      </c>
      <c r="AP10" s="9">
        <f>_xlfn.RANK.EQ(tblAargau[[#This Row],[Fläche in km²]],tblAargau[Fläche in km²])</f>
        <v>38</v>
      </c>
      <c r="AQ10" s="7">
        <v>367</v>
      </c>
      <c r="AR10" s="7">
        <f>_xlfn.RANK.EQ(tblAargau[[#This Row],[Einwohner/km²]],tblAargau[Einwohner/km²])</f>
        <v>98</v>
      </c>
      <c r="AS10" s="2">
        <v>84</v>
      </c>
      <c r="AT10" s="2">
        <f>_xlfn.RANK.EQ(tblAargau[[#This Row],[Tax]],tblAargau[Tax],1)</f>
        <v>9</v>
      </c>
    </row>
    <row r="11" spans="1:46" x14ac:dyDescent="0.2">
      <c r="A11" s="1" t="s">
        <v>53</v>
      </c>
      <c r="B11" s="1" t="s">
        <v>43</v>
      </c>
      <c r="C11" s="2">
        <v>984</v>
      </c>
      <c r="D11" s="2">
        <v>997</v>
      </c>
      <c r="E11" s="2">
        <v>1049</v>
      </c>
      <c r="F11" s="2">
        <v>1045</v>
      </c>
      <c r="G11" s="2">
        <v>1066</v>
      </c>
      <c r="H11" s="2">
        <v>1063</v>
      </c>
      <c r="I11" s="2">
        <v>1089</v>
      </c>
      <c r="J11" s="2">
        <v>1113</v>
      </c>
      <c r="K11" s="2">
        <v>1211</v>
      </c>
      <c r="L11" s="2">
        <v>1264</v>
      </c>
      <c r="M11" s="2">
        <v>1299</v>
      </c>
      <c r="N11" s="2">
        <v>1318</v>
      </c>
      <c r="O11" s="2">
        <v>1327</v>
      </c>
      <c r="P11" s="2">
        <v>1353</v>
      </c>
      <c r="Q11" s="2">
        <v>1379</v>
      </c>
      <c r="R11" s="2">
        <v>1385</v>
      </c>
      <c r="S11" s="2">
        <v>1434</v>
      </c>
      <c r="T11" s="2">
        <v>1449</v>
      </c>
      <c r="U11" s="2">
        <v>1502</v>
      </c>
      <c r="V11" s="2">
        <v>1546</v>
      </c>
      <c r="W11" s="2">
        <v>1579</v>
      </c>
      <c r="X11" s="2">
        <v>1622</v>
      </c>
      <c r="Y11" s="2">
        <v>1637</v>
      </c>
      <c r="Z11" s="2">
        <v>1643</v>
      </c>
      <c r="AA11" s="2">
        <v>1697</v>
      </c>
      <c r="AB11" s="2">
        <v>1768</v>
      </c>
      <c r="AC11" s="2">
        <v>1804</v>
      </c>
      <c r="AD11" s="2">
        <v>1828</v>
      </c>
      <c r="AE11" s="2">
        <v>1881</v>
      </c>
      <c r="AF11" s="2">
        <v>1946</v>
      </c>
      <c r="AG11" s="7">
        <v>2004</v>
      </c>
      <c r="AH11" s="7">
        <f>_xlfn.RANK.EQ(tblAargau[[#This Row],[2011]],tblAargau[2011])</f>
        <v>98</v>
      </c>
      <c r="AI11" s="4">
        <f t="shared" si="0"/>
        <v>0.28455284552845539</v>
      </c>
      <c r="AJ11" s="4">
        <f t="shared" si="1"/>
        <v>0.19014626635873744</v>
      </c>
      <c r="AK11" s="4">
        <f t="shared" si="2"/>
        <v>0.26915769474350859</v>
      </c>
      <c r="AL11" s="10">
        <f>_xlfn.RANK.EQ(tblAargau[[#This Row],[2001-2011]],tblAargau[2001-2011])</f>
        <v>20</v>
      </c>
      <c r="AM11" s="5">
        <f t="shared" si="3"/>
        <v>1.0365853658536586</v>
      </c>
      <c r="AN11" s="9">
        <f>_xlfn.RANK.EQ(tblAargau[[#This Row],[1981-2011]],tblAargau[1981-2011])</f>
        <v>21</v>
      </c>
      <c r="AO11" s="6">
        <v>3.48</v>
      </c>
      <c r="AP11" s="9">
        <f>_xlfn.RANK.EQ(tblAargau[[#This Row],[Fläche in km²]],tblAargau[Fläche in km²])</f>
        <v>167</v>
      </c>
      <c r="AQ11" s="7">
        <v>576</v>
      </c>
      <c r="AR11" s="7">
        <f>_xlfn.RANK.EQ(tblAargau[[#This Row],[Einwohner/km²]],tblAargau[Einwohner/km²])</f>
        <v>61</v>
      </c>
      <c r="AS11" s="2">
        <v>85</v>
      </c>
      <c r="AT11" s="2">
        <f>_xlfn.RANK.EQ(tblAargau[[#This Row],[Tax]],tblAargau[Tax],1)</f>
        <v>10</v>
      </c>
    </row>
    <row r="12" spans="1:46" x14ac:dyDescent="0.2">
      <c r="A12" s="1" t="s">
        <v>124</v>
      </c>
      <c r="B12" s="1" t="s">
        <v>255</v>
      </c>
      <c r="C12" s="2">
        <v>982</v>
      </c>
      <c r="D12" s="2">
        <v>1004</v>
      </c>
      <c r="E12" s="2">
        <v>1030</v>
      </c>
      <c r="F12" s="2">
        <v>1035</v>
      </c>
      <c r="G12" s="2">
        <v>1033</v>
      </c>
      <c r="H12" s="2">
        <v>1028</v>
      </c>
      <c r="I12" s="2">
        <v>1029</v>
      </c>
      <c r="J12" s="2">
        <v>1016</v>
      </c>
      <c r="K12" s="2">
        <v>1020</v>
      </c>
      <c r="L12" s="2">
        <v>1024</v>
      </c>
      <c r="M12" s="2">
        <v>1047</v>
      </c>
      <c r="N12" s="2">
        <v>1066</v>
      </c>
      <c r="O12" s="2">
        <v>1086</v>
      </c>
      <c r="P12" s="2">
        <v>1089</v>
      </c>
      <c r="Q12" s="2">
        <v>1134</v>
      </c>
      <c r="R12" s="2">
        <v>1121</v>
      </c>
      <c r="S12" s="2">
        <v>1127</v>
      </c>
      <c r="T12" s="2">
        <v>1106</v>
      </c>
      <c r="U12" s="2">
        <v>1096</v>
      </c>
      <c r="V12" s="2">
        <v>1098</v>
      </c>
      <c r="W12" s="2">
        <v>1102</v>
      </c>
      <c r="X12" s="2">
        <v>1109</v>
      </c>
      <c r="Y12" s="2">
        <v>1112</v>
      </c>
      <c r="Z12" s="2">
        <v>1141</v>
      </c>
      <c r="AA12" s="2">
        <v>1125</v>
      </c>
      <c r="AB12" s="2">
        <v>1118</v>
      </c>
      <c r="AC12" s="2">
        <v>1112</v>
      </c>
      <c r="AD12" s="2">
        <v>1129</v>
      </c>
      <c r="AE12" s="2">
        <v>1150</v>
      </c>
      <c r="AF12" s="2">
        <v>1137</v>
      </c>
      <c r="AG12" s="7">
        <v>1176</v>
      </c>
      <c r="AH12" s="7">
        <f>_xlfn.RANK.EQ(tblAargau[[#This Row],[2011]],tblAargau[2011])</f>
        <v>139</v>
      </c>
      <c r="AI12" s="4">
        <f t="shared" si="0"/>
        <v>4.2769857433808456E-2</v>
      </c>
      <c r="AJ12" s="4">
        <f t="shared" si="1"/>
        <v>4.871060171919761E-2</v>
      </c>
      <c r="AK12" s="4">
        <f t="shared" si="2"/>
        <v>6.7150635208711451E-2</v>
      </c>
      <c r="AL12" s="10">
        <f>_xlfn.RANK.EQ(tblAargau[[#This Row],[2001-2011]],tblAargau[2001-2011])</f>
        <v>149</v>
      </c>
      <c r="AM12" s="5">
        <f t="shared" si="3"/>
        <v>0.19755600814663943</v>
      </c>
      <c r="AN12" s="9">
        <f>_xlfn.RANK.EQ(tblAargau[[#This Row],[1981-2011]],tblAargau[1981-2011])</f>
        <v>187</v>
      </c>
      <c r="AO12" s="6">
        <v>5.91</v>
      </c>
      <c r="AP12" s="9">
        <f>_xlfn.RANK.EQ(tblAargau[[#This Row],[Fläche in km²]],tblAargau[Fläche in km²])</f>
        <v>96</v>
      </c>
      <c r="AQ12" s="7">
        <v>199</v>
      </c>
      <c r="AR12" s="7">
        <f>_xlfn.RANK.EQ(tblAargau[[#This Row],[Einwohner/km²]],tblAargau[Einwohner/km²])</f>
        <v>154</v>
      </c>
      <c r="AS12" s="2">
        <v>85</v>
      </c>
      <c r="AT12" s="2">
        <f>_xlfn.RANK.EQ(tblAargau[[#This Row],[Tax]],tblAargau[Tax],1)</f>
        <v>10</v>
      </c>
    </row>
    <row r="13" spans="1:46" x14ac:dyDescent="0.2">
      <c r="A13" s="1" t="s">
        <v>88</v>
      </c>
      <c r="B13" s="1" t="s">
        <v>254</v>
      </c>
      <c r="C13" s="7">
        <v>2821</v>
      </c>
      <c r="D13" s="7">
        <v>2983</v>
      </c>
      <c r="E13" s="7">
        <v>3215</v>
      </c>
      <c r="F13" s="7">
        <v>3393</v>
      </c>
      <c r="G13" s="7">
        <v>3550</v>
      </c>
      <c r="H13" s="7">
        <v>3717</v>
      </c>
      <c r="I13" s="7">
        <v>3794</v>
      </c>
      <c r="J13" s="7">
        <v>3931</v>
      </c>
      <c r="K13" s="7">
        <v>3910</v>
      </c>
      <c r="L13" s="7">
        <v>3920</v>
      </c>
      <c r="M13" s="7">
        <v>3874</v>
      </c>
      <c r="N13" s="7">
        <v>3892</v>
      </c>
      <c r="O13" s="7">
        <v>3878</v>
      </c>
      <c r="P13" s="7">
        <v>3846</v>
      </c>
      <c r="Q13" s="7">
        <v>3829</v>
      </c>
      <c r="R13" s="7">
        <v>3793</v>
      </c>
      <c r="S13" s="7">
        <v>3709</v>
      </c>
      <c r="T13" s="7">
        <v>3641</v>
      </c>
      <c r="U13" s="7">
        <v>3600</v>
      </c>
      <c r="V13" s="7">
        <v>3567</v>
      </c>
      <c r="W13" s="7">
        <v>3574</v>
      </c>
      <c r="X13" s="7">
        <v>3569</v>
      </c>
      <c r="Y13" s="7">
        <v>3586</v>
      </c>
      <c r="Z13" s="7">
        <v>3626</v>
      </c>
      <c r="AA13" s="7">
        <v>3503</v>
      </c>
      <c r="AB13" s="7">
        <v>3596</v>
      </c>
      <c r="AC13" s="7">
        <v>3562</v>
      </c>
      <c r="AD13" s="7">
        <v>3556</v>
      </c>
      <c r="AE13" s="7">
        <v>3528</v>
      </c>
      <c r="AF13" s="7">
        <v>3525</v>
      </c>
      <c r="AG13" s="7">
        <v>3533</v>
      </c>
      <c r="AH13" s="7">
        <f>_xlfn.RANK.EQ(tblAargau[[#This Row],[2011]],tblAargau[2011])</f>
        <v>60</v>
      </c>
      <c r="AI13" s="4">
        <f t="shared" si="0"/>
        <v>0.38957816377171217</v>
      </c>
      <c r="AJ13" s="4">
        <f t="shared" si="1"/>
        <v>-7.924625709860611E-2</v>
      </c>
      <c r="AK13" s="4">
        <f t="shared" si="2"/>
        <v>-1.1471740346950199E-2</v>
      </c>
      <c r="AL13" s="10">
        <f>_xlfn.RANK.EQ(tblAargau[[#This Row],[2001-2011]],tblAargau[2001-2011])</f>
        <v>201</v>
      </c>
      <c r="AM13" s="5">
        <f t="shared" si="3"/>
        <v>0.25239276852180081</v>
      </c>
      <c r="AN13" s="9">
        <f>_xlfn.RANK.EQ(tblAargau[[#This Row],[1981-2011]],tblAargau[1981-2011])</f>
        <v>172</v>
      </c>
      <c r="AO13" s="6">
        <v>2.61</v>
      </c>
      <c r="AP13" s="9">
        <f>_xlfn.RANK.EQ(tblAargau[[#This Row],[Fläche in km²]],tblAargau[Fläche in km²])</f>
        <v>196</v>
      </c>
      <c r="AQ13" s="7">
        <v>1354</v>
      </c>
      <c r="AR13" s="7">
        <f>_xlfn.RANK.EQ(tblAargau[[#This Row],[Einwohner/km²]],tblAargau[Einwohner/km²])</f>
        <v>12</v>
      </c>
      <c r="AS13" s="2">
        <v>86</v>
      </c>
      <c r="AT13" s="2">
        <f>_xlfn.RANK.EQ(tblAargau[[#This Row],[Tax]],tblAargau[Tax],1)</f>
        <v>12</v>
      </c>
    </row>
    <row r="14" spans="1:46" x14ac:dyDescent="0.2">
      <c r="A14" s="1" t="s">
        <v>118</v>
      </c>
      <c r="B14" s="1" t="s">
        <v>96</v>
      </c>
      <c r="C14" s="2">
        <v>1395</v>
      </c>
      <c r="D14" s="2">
        <v>1416</v>
      </c>
      <c r="E14" s="2">
        <v>1425</v>
      </c>
      <c r="F14" s="2">
        <v>1465</v>
      </c>
      <c r="G14" s="2">
        <v>1474</v>
      </c>
      <c r="H14" s="2">
        <v>1512</v>
      </c>
      <c r="I14" s="2">
        <v>1565</v>
      </c>
      <c r="J14" s="2">
        <v>1615</v>
      </c>
      <c r="K14" s="2">
        <v>1643</v>
      </c>
      <c r="L14" s="2">
        <v>1661</v>
      </c>
      <c r="M14" s="2">
        <v>1720</v>
      </c>
      <c r="N14" s="2">
        <v>1785</v>
      </c>
      <c r="O14" s="2">
        <v>1804</v>
      </c>
      <c r="P14" s="2">
        <v>1819</v>
      </c>
      <c r="Q14" s="2">
        <v>1844</v>
      </c>
      <c r="R14" s="2">
        <v>1846</v>
      </c>
      <c r="S14" s="2">
        <v>1841</v>
      </c>
      <c r="T14" s="2">
        <v>1828</v>
      </c>
      <c r="U14" s="2">
        <v>1839</v>
      </c>
      <c r="V14" s="2">
        <v>1776</v>
      </c>
      <c r="W14" s="2">
        <v>1822</v>
      </c>
      <c r="X14" s="2">
        <v>1834</v>
      </c>
      <c r="Y14" s="2">
        <v>1852</v>
      </c>
      <c r="Z14" s="2">
        <v>1833</v>
      </c>
      <c r="AA14" s="2">
        <v>1843</v>
      </c>
      <c r="AB14" s="2">
        <v>1876</v>
      </c>
      <c r="AC14" s="2">
        <v>1907</v>
      </c>
      <c r="AD14" s="2">
        <v>1938</v>
      </c>
      <c r="AE14" s="2">
        <v>1981</v>
      </c>
      <c r="AF14" s="2">
        <v>1993</v>
      </c>
      <c r="AG14" s="7">
        <v>2039</v>
      </c>
      <c r="AH14" s="7">
        <f>_xlfn.RANK.EQ(tblAargau[[#This Row],[2011]],tblAargau[2011])</f>
        <v>96</v>
      </c>
      <c r="AI14" s="4">
        <f t="shared" si="0"/>
        <v>0.19068100358422946</v>
      </c>
      <c r="AJ14" s="4">
        <f t="shared" si="1"/>
        <v>3.2558139534883734E-2</v>
      </c>
      <c r="AK14" s="4">
        <f t="shared" si="2"/>
        <v>0.11909989023051581</v>
      </c>
      <c r="AL14" s="10">
        <f>_xlfn.RANK.EQ(tblAargau[[#This Row],[2001-2011]],tblAargau[2001-2011])</f>
        <v>108</v>
      </c>
      <c r="AM14" s="5">
        <f t="shared" si="3"/>
        <v>0.46164874551971335</v>
      </c>
      <c r="AN14" s="9">
        <f>_xlfn.RANK.EQ(tblAargau[[#This Row],[1981-2011]],tblAargau[1981-2011])</f>
        <v>94</v>
      </c>
      <c r="AO14" s="6">
        <v>11.22</v>
      </c>
      <c r="AP14" s="9">
        <f>_xlfn.RANK.EQ(tblAargau[[#This Row],[Fläche in km²]],tblAargau[Fläche in km²])</f>
        <v>27</v>
      </c>
      <c r="AQ14" s="7">
        <v>182</v>
      </c>
      <c r="AR14" s="7">
        <f>_xlfn.RANK.EQ(tblAargau[[#This Row],[Einwohner/km²]],tblAargau[Einwohner/km²])</f>
        <v>163</v>
      </c>
      <c r="AS14" s="2">
        <v>86</v>
      </c>
      <c r="AT14" s="2">
        <f>_xlfn.RANK.EQ(tblAargau[[#This Row],[Tax]],tblAargau[Tax],1)</f>
        <v>12</v>
      </c>
    </row>
    <row r="15" spans="1:46" x14ac:dyDescent="0.2">
      <c r="A15" s="1" t="s">
        <v>69</v>
      </c>
      <c r="B15" s="1" t="s">
        <v>254</v>
      </c>
      <c r="C15" s="2">
        <v>670</v>
      </c>
      <c r="D15" s="2">
        <v>678</v>
      </c>
      <c r="E15" s="2">
        <v>702</v>
      </c>
      <c r="F15" s="2">
        <v>734</v>
      </c>
      <c r="G15" s="2">
        <v>777</v>
      </c>
      <c r="H15" s="2">
        <v>808</v>
      </c>
      <c r="I15" s="2">
        <v>782</v>
      </c>
      <c r="J15" s="2">
        <v>832</v>
      </c>
      <c r="K15" s="2">
        <v>904</v>
      </c>
      <c r="L15" s="2">
        <v>939</v>
      </c>
      <c r="M15" s="2">
        <v>983</v>
      </c>
      <c r="N15" s="2">
        <v>1062</v>
      </c>
      <c r="O15" s="2">
        <v>1053</v>
      </c>
      <c r="P15" s="2">
        <v>1102</v>
      </c>
      <c r="Q15" s="2">
        <v>1153</v>
      </c>
      <c r="R15" s="2">
        <v>1169</v>
      </c>
      <c r="S15" s="2">
        <v>1241</v>
      </c>
      <c r="T15" s="2">
        <v>1259</v>
      </c>
      <c r="U15" s="2">
        <v>1256</v>
      </c>
      <c r="V15" s="2">
        <v>1299</v>
      </c>
      <c r="W15" s="2">
        <v>1315</v>
      </c>
      <c r="X15" s="2">
        <v>1449</v>
      </c>
      <c r="Y15" s="2">
        <v>1497</v>
      </c>
      <c r="Z15" s="2">
        <v>1512</v>
      </c>
      <c r="AA15" s="2">
        <v>1511</v>
      </c>
      <c r="AB15" s="2">
        <v>1541</v>
      </c>
      <c r="AC15" s="2">
        <v>1607</v>
      </c>
      <c r="AD15" s="2">
        <v>1616</v>
      </c>
      <c r="AE15" s="2">
        <v>1639</v>
      </c>
      <c r="AF15" s="2">
        <v>1741</v>
      </c>
      <c r="AG15" s="7">
        <v>1793</v>
      </c>
      <c r="AH15" s="7">
        <f>_xlfn.RANK.EQ(tblAargau[[#This Row],[2011]],tblAargau[2011])</f>
        <v>105</v>
      </c>
      <c r="AI15" s="4">
        <f t="shared" si="0"/>
        <v>0.40149253731343282</v>
      </c>
      <c r="AJ15" s="4">
        <f t="shared" si="1"/>
        <v>0.32146490335707023</v>
      </c>
      <c r="AK15" s="4">
        <f t="shared" si="2"/>
        <v>0.3634980988593155</v>
      </c>
      <c r="AL15" s="10">
        <f>_xlfn.RANK.EQ(tblAargau[[#This Row],[2001-2011]],tblAargau[2001-2011])</f>
        <v>7</v>
      </c>
      <c r="AM15" s="5">
        <f t="shared" si="3"/>
        <v>1.6761194029850746</v>
      </c>
      <c r="AN15" s="9">
        <f>_xlfn.RANK.EQ(tblAargau[[#This Row],[1981-2011]],tblAargau[1981-2011])</f>
        <v>6</v>
      </c>
      <c r="AO15" s="6">
        <v>3.38</v>
      </c>
      <c r="AP15" s="9">
        <f>_xlfn.RANK.EQ(tblAargau[[#This Row],[Fläche in km²]],tblAargau[Fläche in km²])</f>
        <v>170</v>
      </c>
      <c r="AQ15" s="7">
        <v>530</v>
      </c>
      <c r="AR15" s="7">
        <f>_xlfn.RANK.EQ(tblAargau[[#This Row],[Einwohner/km²]],tblAargau[Einwohner/km²])</f>
        <v>66</v>
      </c>
      <c r="AS15" s="2">
        <v>87</v>
      </c>
      <c r="AT15" s="2">
        <f>_xlfn.RANK.EQ(tblAargau[[#This Row],[Tax]],tblAargau[Tax],1)</f>
        <v>14</v>
      </c>
    </row>
    <row r="16" spans="1:46" x14ac:dyDescent="0.2">
      <c r="A16" s="1" t="s">
        <v>45</v>
      </c>
      <c r="B16" s="1" t="s">
        <v>43</v>
      </c>
      <c r="C16" s="7">
        <v>1780</v>
      </c>
      <c r="D16" s="7">
        <v>1855</v>
      </c>
      <c r="E16" s="7">
        <v>1930</v>
      </c>
      <c r="F16" s="7">
        <v>1984</v>
      </c>
      <c r="G16" s="7">
        <v>1982</v>
      </c>
      <c r="H16" s="7">
        <v>2010</v>
      </c>
      <c r="I16" s="7">
        <v>2062</v>
      </c>
      <c r="J16" s="7">
        <v>2080</v>
      </c>
      <c r="K16" s="7">
        <v>2101</v>
      </c>
      <c r="L16" s="7">
        <v>2153</v>
      </c>
      <c r="M16" s="7">
        <v>2210</v>
      </c>
      <c r="N16" s="7">
        <v>2212</v>
      </c>
      <c r="O16" s="7">
        <v>2215</v>
      </c>
      <c r="P16" s="7">
        <v>2210</v>
      </c>
      <c r="Q16" s="7">
        <v>2225</v>
      </c>
      <c r="R16" s="7">
        <v>2204</v>
      </c>
      <c r="S16" s="7">
        <v>2213</v>
      </c>
      <c r="T16" s="7">
        <v>2240</v>
      </c>
      <c r="U16" s="7">
        <v>2243</v>
      </c>
      <c r="V16" s="7">
        <v>2249</v>
      </c>
      <c r="W16" s="7">
        <v>2281</v>
      </c>
      <c r="X16" s="7">
        <v>2274</v>
      </c>
      <c r="Y16" s="7">
        <v>2259</v>
      </c>
      <c r="Z16" s="7">
        <v>2252</v>
      </c>
      <c r="AA16" s="7">
        <v>2254</v>
      </c>
      <c r="AB16" s="7">
        <v>2239</v>
      </c>
      <c r="AC16" s="7">
        <v>2201</v>
      </c>
      <c r="AD16" s="7">
        <v>2246</v>
      </c>
      <c r="AE16" s="7">
        <v>2343</v>
      </c>
      <c r="AF16" s="7">
        <v>2361</v>
      </c>
      <c r="AG16" s="7">
        <v>2386</v>
      </c>
      <c r="AH16" s="7">
        <f>_xlfn.RANK.EQ(tblAargau[[#This Row],[2011]],tblAargau[2011])</f>
        <v>86</v>
      </c>
      <c r="AI16" s="4">
        <f t="shared" si="0"/>
        <v>0.20955056179775289</v>
      </c>
      <c r="AJ16" s="4">
        <f t="shared" si="1"/>
        <v>1.7647058823529349E-2</v>
      </c>
      <c r="AK16" s="4">
        <f t="shared" si="2"/>
        <v>4.6032441911442401E-2</v>
      </c>
      <c r="AL16" s="10">
        <f>_xlfn.RANK.EQ(tblAargau[[#This Row],[2001-2011]],tblAargau[2001-2011])</f>
        <v>163</v>
      </c>
      <c r="AM16" s="5">
        <f t="shared" si="3"/>
        <v>0.34044943820224716</v>
      </c>
      <c r="AN16" s="9">
        <f>_xlfn.RANK.EQ(tblAargau[[#This Row],[1981-2011]],tblAargau[1981-2011])</f>
        <v>139</v>
      </c>
      <c r="AO16" s="6">
        <v>5.93</v>
      </c>
      <c r="AP16" s="9">
        <f>_xlfn.RANK.EQ(tblAargau[[#This Row],[Fläche in km²]],tblAargau[Fläche in km²])</f>
        <v>95</v>
      </c>
      <c r="AQ16" s="7">
        <v>402</v>
      </c>
      <c r="AR16" s="7">
        <f>_xlfn.RANK.EQ(tblAargau[[#This Row],[Einwohner/km²]],tblAargau[Einwohner/km²])</f>
        <v>91</v>
      </c>
      <c r="AS16" s="2">
        <v>87</v>
      </c>
      <c r="AT16" s="2">
        <f>_xlfn.RANK.EQ(tblAargau[[#This Row],[Tax]],tblAargau[Tax],1)</f>
        <v>14</v>
      </c>
    </row>
    <row r="17" spans="1:46" x14ac:dyDescent="0.2">
      <c r="A17" s="1" t="s">
        <v>90</v>
      </c>
      <c r="B17" s="1" t="s">
        <v>254</v>
      </c>
      <c r="C17" s="7">
        <v>2793</v>
      </c>
      <c r="D17" s="7">
        <v>3040</v>
      </c>
      <c r="E17" s="7">
        <v>3151</v>
      </c>
      <c r="F17" s="7">
        <v>3282</v>
      </c>
      <c r="G17" s="7">
        <v>3358</v>
      </c>
      <c r="H17" s="7">
        <v>3487</v>
      </c>
      <c r="I17" s="7">
        <v>3477</v>
      </c>
      <c r="J17" s="7">
        <v>3480</v>
      </c>
      <c r="K17" s="7">
        <v>3515</v>
      </c>
      <c r="L17" s="7">
        <v>3496</v>
      </c>
      <c r="M17" s="7">
        <v>3477</v>
      </c>
      <c r="N17" s="7">
        <v>3490</v>
      </c>
      <c r="O17" s="7">
        <v>3512</v>
      </c>
      <c r="P17" s="7">
        <v>3522</v>
      </c>
      <c r="Q17" s="7">
        <v>3500</v>
      </c>
      <c r="R17" s="7">
        <v>3478</v>
      </c>
      <c r="S17" s="7">
        <v>3437</v>
      </c>
      <c r="T17" s="7">
        <v>3460</v>
      </c>
      <c r="U17" s="7">
        <v>3526</v>
      </c>
      <c r="V17" s="7">
        <v>3547</v>
      </c>
      <c r="W17" s="7">
        <v>3603</v>
      </c>
      <c r="X17" s="7">
        <v>3648</v>
      </c>
      <c r="Y17" s="7">
        <v>3670</v>
      </c>
      <c r="Z17" s="7">
        <v>3646</v>
      </c>
      <c r="AA17" s="7">
        <v>3662</v>
      </c>
      <c r="AB17" s="7">
        <v>3849</v>
      </c>
      <c r="AC17" s="7">
        <v>3928</v>
      </c>
      <c r="AD17" s="7">
        <v>3947</v>
      </c>
      <c r="AE17" s="7">
        <v>4062</v>
      </c>
      <c r="AF17" s="7">
        <v>4147</v>
      </c>
      <c r="AG17" s="7">
        <v>4265</v>
      </c>
      <c r="AH17" s="7">
        <f>_xlfn.RANK.EQ(tblAargau[[#This Row],[2011]],tblAargau[2011])</f>
        <v>39</v>
      </c>
      <c r="AI17" s="4">
        <f t="shared" si="0"/>
        <v>0.2517006802721089</v>
      </c>
      <c r="AJ17" s="4">
        <f t="shared" si="1"/>
        <v>2.0132297958009859E-2</v>
      </c>
      <c r="AK17" s="4">
        <f t="shared" si="2"/>
        <v>0.18373577574243694</v>
      </c>
      <c r="AL17" s="10">
        <f>_xlfn.RANK.EQ(tblAargau[[#This Row],[2001-2011]],tblAargau[2001-2011])</f>
        <v>52</v>
      </c>
      <c r="AM17" s="5">
        <f t="shared" si="3"/>
        <v>0.52703186537772995</v>
      </c>
      <c r="AN17" s="9">
        <f>_xlfn.RANK.EQ(tblAargau[[#This Row],[1981-2011]],tblAargau[1981-2011])</f>
        <v>82</v>
      </c>
      <c r="AO17" s="6">
        <v>4.8099999999999996</v>
      </c>
      <c r="AP17" s="9">
        <f>_xlfn.RANK.EQ(tblAargau[[#This Row],[Fläche in km²]],tblAargau[Fläche in km²])</f>
        <v>129</v>
      </c>
      <c r="AQ17" s="7">
        <v>887</v>
      </c>
      <c r="AR17" s="7">
        <f>_xlfn.RANK.EQ(tblAargau[[#This Row],[Einwohner/km²]],tblAargau[Einwohner/km²])</f>
        <v>31</v>
      </c>
      <c r="AS17" s="2">
        <v>88</v>
      </c>
      <c r="AT17" s="2">
        <f>_xlfn.RANK.EQ(tblAargau[[#This Row],[Tax]],tblAargau[Tax],1)</f>
        <v>16</v>
      </c>
    </row>
    <row r="18" spans="1:46" x14ac:dyDescent="0.2">
      <c r="A18" s="1" t="s">
        <v>32</v>
      </c>
      <c r="B18" s="1" t="s">
        <v>31</v>
      </c>
      <c r="C18" s="2">
        <v>932</v>
      </c>
      <c r="D18" s="2">
        <v>966</v>
      </c>
      <c r="E18" s="2">
        <v>1041</v>
      </c>
      <c r="F18" s="2">
        <v>1055</v>
      </c>
      <c r="G18" s="2">
        <v>1063</v>
      </c>
      <c r="H18" s="2">
        <v>1095</v>
      </c>
      <c r="I18" s="2">
        <v>1095</v>
      </c>
      <c r="J18" s="2">
        <v>1095</v>
      </c>
      <c r="K18" s="2">
        <v>1076</v>
      </c>
      <c r="L18" s="2">
        <v>1091</v>
      </c>
      <c r="M18" s="2">
        <v>1025</v>
      </c>
      <c r="N18" s="2">
        <v>1033</v>
      </c>
      <c r="O18" s="2">
        <v>1027</v>
      </c>
      <c r="P18" s="2">
        <v>1024</v>
      </c>
      <c r="Q18" s="2">
        <v>1028</v>
      </c>
      <c r="R18" s="2">
        <v>1025</v>
      </c>
      <c r="S18" s="2">
        <v>1044</v>
      </c>
      <c r="T18" s="2">
        <v>1029</v>
      </c>
      <c r="U18" s="2">
        <v>1033</v>
      </c>
      <c r="V18" s="2">
        <v>1069</v>
      </c>
      <c r="W18" s="2">
        <v>1107</v>
      </c>
      <c r="X18" s="2">
        <v>1100</v>
      </c>
      <c r="Y18" s="2">
        <v>1125</v>
      </c>
      <c r="Z18" s="2">
        <v>1211</v>
      </c>
      <c r="AA18" s="2">
        <v>1231</v>
      </c>
      <c r="AB18" s="2">
        <v>1256</v>
      </c>
      <c r="AC18" s="2">
        <v>1296</v>
      </c>
      <c r="AD18" s="2">
        <v>1327</v>
      </c>
      <c r="AE18" s="2">
        <v>1368</v>
      </c>
      <c r="AF18" s="2">
        <v>1397</v>
      </c>
      <c r="AG18" s="7">
        <v>1447</v>
      </c>
      <c r="AH18" s="7">
        <f>_xlfn.RANK.EQ(tblAargau[[#This Row],[2011]],tblAargau[2011])</f>
        <v>120</v>
      </c>
      <c r="AI18" s="4">
        <f t="shared" si="0"/>
        <v>0.17060085836909877</v>
      </c>
      <c r="AJ18" s="4">
        <f t="shared" si="1"/>
        <v>4.2926829268292721E-2</v>
      </c>
      <c r="AK18" s="4">
        <f t="shared" si="2"/>
        <v>0.30713640469738035</v>
      </c>
      <c r="AL18" s="10">
        <f>_xlfn.RANK.EQ(tblAargau[[#This Row],[2001-2011]],tblAargau[2001-2011])</f>
        <v>14</v>
      </c>
      <c r="AM18" s="5">
        <f t="shared" si="3"/>
        <v>0.55257510729613735</v>
      </c>
      <c r="AN18" s="9">
        <f>_xlfn.RANK.EQ(tblAargau[[#This Row],[1981-2011]],tblAargau[1981-2011])</f>
        <v>77</v>
      </c>
      <c r="AO18" s="6">
        <v>4.1100000000000003</v>
      </c>
      <c r="AP18" s="9">
        <f>_xlfn.RANK.EQ(tblAargau[[#This Row],[Fläche in km²]],tblAargau[Fläche in km²])</f>
        <v>149</v>
      </c>
      <c r="AQ18" s="7">
        <v>352</v>
      </c>
      <c r="AR18" s="7">
        <f>_xlfn.RANK.EQ(tblAargau[[#This Row],[Einwohner/km²]],tblAargau[Einwohner/km²])</f>
        <v>100</v>
      </c>
      <c r="AS18" s="2">
        <v>88</v>
      </c>
      <c r="AT18" s="2">
        <f>_xlfn.RANK.EQ(tblAargau[[#This Row],[Tax]],tblAargau[Tax],1)</f>
        <v>16</v>
      </c>
    </row>
    <row r="19" spans="1:46" x14ac:dyDescent="0.2">
      <c r="A19" s="1" t="s">
        <v>100</v>
      </c>
      <c r="B19" s="1" t="s">
        <v>96</v>
      </c>
      <c r="C19" s="2">
        <v>253</v>
      </c>
      <c r="D19" s="2">
        <v>255</v>
      </c>
      <c r="E19" s="2">
        <v>257</v>
      </c>
      <c r="F19" s="2">
        <v>272</v>
      </c>
      <c r="G19" s="2">
        <v>276</v>
      </c>
      <c r="H19" s="2">
        <v>283</v>
      </c>
      <c r="I19" s="2">
        <v>287</v>
      </c>
      <c r="J19" s="2">
        <v>300</v>
      </c>
      <c r="K19" s="2">
        <v>313</v>
      </c>
      <c r="L19" s="2">
        <v>315</v>
      </c>
      <c r="M19" s="2">
        <v>331</v>
      </c>
      <c r="N19" s="2">
        <v>340</v>
      </c>
      <c r="O19" s="2">
        <v>353</v>
      </c>
      <c r="P19" s="2">
        <v>357</v>
      </c>
      <c r="Q19" s="2">
        <v>372</v>
      </c>
      <c r="R19" s="2">
        <v>384</v>
      </c>
      <c r="S19" s="2">
        <v>384</v>
      </c>
      <c r="T19" s="2">
        <v>394</v>
      </c>
      <c r="U19" s="2">
        <v>378</v>
      </c>
      <c r="V19" s="2">
        <v>370</v>
      </c>
      <c r="W19" s="2">
        <v>357</v>
      </c>
      <c r="X19" s="2">
        <v>378</v>
      </c>
      <c r="Y19" s="2">
        <v>388</v>
      </c>
      <c r="Z19" s="2">
        <v>399</v>
      </c>
      <c r="AA19" s="2">
        <v>400</v>
      </c>
      <c r="AB19" s="2">
        <v>390</v>
      </c>
      <c r="AC19" s="2">
        <v>410</v>
      </c>
      <c r="AD19" s="2">
        <v>437</v>
      </c>
      <c r="AE19" s="2">
        <v>433</v>
      </c>
      <c r="AF19" s="2">
        <v>424</v>
      </c>
      <c r="AG19" s="7">
        <v>420</v>
      </c>
      <c r="AH19" s="7">
        <f>_xlfn.RANK.EQ(tblAargau[[#This Row],[2011]],tblAargau[2011])</f>
        <v>201</v>
      </c>
      <c r="AI19" s="4">
        <f t="shared" si="0"/>
        <v>0.24505928853754932</v>
      </c>
      <c r="AJ19" s="4">
        <f t="shared" si="1"/>
        <v>0.1178247734138973</v>
      </c>
      <c r="AK19" s="4">
        <f t="shared" si="2"/>
        <v>0.17647058823529416</v>
      </c>
      <c r="AL19" s="10">
        <f>_xlfn.RANK.EQ(tblAargau[[#This Row],[2001-2011]],tblAargau[2001-2011])</f>
        <v>59</v>
      </c>
      <c r="AM19" s="5">
        <f t="shared" si="3"/>
        <v>0.66007905138339917</v>
      </c>
      <c r="AN19" s="9">
        <f>_xlfn.RANK.EQ(tblAargau[[#This Row],[1981-2011]],tblAargau[1981-2011])</f>
        <v>57</v>
      </c>
      <c r="AO19" s="6">
        <v>2.23</v>
      </c>
      <c r="AP19" s="9">
        <f>_xlfn.RANK.EQ(tblAargau[[#This Row],[Fläche in km²]],tblAargau[Fläche in km²])</f>
        <v>207</v>
      </c>
      <c r="AQ19" s="7">
        <v>188</v>
      </c>
      <c r="AR19" s="7">
        <f>_xlfn.RANK.EQ(tblAargau[[#This Row],[Einwohner/km²]],tblAargau[Einwohner/km²])</f>
        <v>159</v>
      </c>
      <c r="AS19" s="2">
        <v>88</v>
      </c>
      <c r="AT19" s="2">
        <f>_xlfn.RANK.EQ(tblAargau[[#This Row],[Tax]],tblAargau[Tax],1)</f>
        <v>16</v>
      </c>
    </row>
    <row r="20" spans="1:46" x14ac:dyDescent="0.2">
      <c r="A20" s="1" t="s">
        <v>64</v>
      </c>
      <c r="B20" s="1" t="s">
        <v>43</v>
      </c>
      <c r="C20" s="7">
        <v>18224</v>
      </c>
      <c r="D20" s="7">
        <v>18296</v>
      </c>
      <c r="E20" s="7">
        <v>18280</v>
      </c>
      <c r="F20" s="7">
        <v>18144</v>
      </c>
      <c r="G20" s="7">
        <v>17935</v>
      </c>
      <c r="H20" s="7">
        <v>17799</v>
      </c>
      <c r="I20" s="7">
        <v>17740</v>
      </c>
      <c r="J20" s="7">
        <v>17631</v>
      </c>
      <c r="K20" s="7">
        <v>17631</v>
      </c>
      <c r="L20" s="7">
        <v>17519</v>
      </c>
      <c r="M20" s="7">
        <v>17616</v>
      </c>
      <c r="N20" s="7">
        <v>17561</v>
      </c>
      <c r="O20" s="7">
        <v>17793</v>
      </c>
      <c r="P20" s="7">
        <v>17790</v>
      </c>
      <c r="Q20" s="7">
        <v>17795</v>
      </c>
      <c r="R20" s="7">
        <v>17795</v>
      </c>
      <c r="S20" s="7">
        <v>17682</v>
      </c>
      <c r="T20" s="7">
        <v>17601</v>
      </c>
      <c r="U20" s="7">
        <v>17599</v>
      </c>
      <c r="V20" s="7">
        <v>17739</v>
      </c>
      <c r="W20" s="7">
        <v>18034</v>
      </c>
      <c r="X20" s="7">
        <v>18166</v>
      </c>
      <c r="Y20" s="7">
        <v>18181</v>
      </c>
      <c r="Z20" s="7">
        <v>18192</v>
      </c>
      <c r="AA20" s="7">
        <v>18318</v>
      </c>
      <c r="AB20" s="7">
        <v>18618</v>
      </c>
      <c r="AC20" s="7">
        <v>19039</v>
      </c>
      <c r="AD20" s="7">
        <v>19430</v>
      </c>
      <c r="AE20" s="7">
        <v>19599</v>
      </c>
      <c r="AF20" s="7">
        <v>19813</v>
      </c>
      <c r="AG20" s="7">
        <v>20230</v>
      </c>
      <c r="AH20" s="7">
        <f>_xlfn.RANK.EQ(tblAargau[[#This Row],[2011]],tblAargau[2011])</f>
        <v>1</v>
      </c>
      <c r="AI20" s="4">
        <f t="shared" si="0"/>
        <v>-3.8685250219490763E-2</v>
      </c>
      <c r="AJ20" s="4">
        <f t="shared" si="1"/>
        <v>6.9822888283379569E-3</v>
      </c>
      <c r="AK20" s="4">
        <f t="shared" si="2"/>
        <v>0.12176999001885336</v>
      </c>
      <c r="AL20" s="10">
        <f>_xlfn.RANK.EQ(tblAargau[[#This Row],[2001-2011]],tblAargau[2001-2011])</f>
        <v>103</v>
      </c>
      <c r="AM20" s="5">
        <f t="shared" si="3"/>
        <v>0.1100746268656716</v>
      </c>
      <c r="AN20" s="9">
        <f>_xlfn.RANK.EQ(tblAargau[[#This Row],[1981-2011]],tblAargau[1981-2011])</f>
        <v>207</v>
      </c>
      <c r="AO20" s="6">
        <v>10.61</v>
      </c>
      <c r="AP20" s="9">
        <f>_xlfn.RANK.EQ(tblAargau[[#This Row],[Fläche in km²]],tblAargau[Fläche in km²])</f>
        <v>30</v>
      </c>
      <c r="AQ20" s="7">
        <v>1907</v>
      </c>
      <c r="AR20" s="7">
        <f>_xlfn.RANK.EQ(tblAargau[[#This Row],[Einwohner/km²]],tblAargau[Einwohner/km²])</f>
        <v>1</v>
      </c>
      <c r="AS20" s="2">
        <v>89</v>
      </c>
      <c r="AT20" s="2">
        <f>_xlfn.RANK.EQ(tblAargau[[#This Row],[Tax]],tblAargau[Tax],1)</f>
        <v>19</v>
      </c>
    </row>
    <row r="21" spans="1:46" x14ac:dyDescent="0.2">
      <c r="A21" s="1" t="s">
        <v>59</v>
      </c>
      <c r="B21" s="1" t="s">
        <v>43</v>
      </c>
      <c r="C21" s="2">
        <v>808</v>
      </c>
      <c r="D21" s="2">
        <v>823</v>
      </c>
      <c r="E21" s="2">
        <v>841</v>
      </c>
      <c r="F21" s="2">
        <v>872</v>
      </c>
      <c r="G21" s="2">
        <v>935</v>
      </c>
      <c r="H21" s="2">
        <v>1052</v>
      </c>
      <c r="I21" s="2">
        <v>1084</v>
      </c>
      <c r="J21" s="2">
        <v>1113</v>
      </c>
      <c r="K21" s="2">
        <v>1137</v>
      </c>
      <c r="L21" s="2">
        <v>1189</v>
      </c>
      <c r="M21" s="2">
        <v>1154</v>
      </c>
      <c r="N21" s="2">
        <v>1180</v>
      </c>
      <c r="O21" s="2">
        <v>1240</v>
      </c>
      <c r="P21" s="2">
        <v>1311</v>
      </c>
      <c r="Q21" s="2">
        <v>1491</v>
      </c>
      <c r="R21" s="2">
        <v>1565</v>
      </c>
      <c r="S21" s="2">
        <v>1588</v>
      </c>
      <c r="T21" s="2">
        <v>1663</v>
      </c>
      <c r="U21" s="2">
        <v>1711</v>
      </c>
      <c r="V21" s="2">
        <v>1762</v>
      </c>
      <c r="W21" s="2">
        <v>1773</v>
      </c>
      <c r="X21" s="2">
        <v>1855</v>
      </c>
      <c r="Y21" s="2">
        <v>1893</v>
      </c>
      <c r="Z21" s="2">
        <v>1892</v>
      </c>
      <c r="AA21" s="2">
        <v>1898</v>
      </c>
      <c r="AB21" s="2">
        <v>1921</v>
      </c>
      <c r="AC21" s="2">
        <v>1915</v>
      </c>
      <c r="AD21" s="2">
        <v>1943</v>
      </c>
      <c r="AE21" s="2">
        <v>1958</v>
      </c>
      <c r="AF21" s="2">
        <v>1989</v>
      </c>
      <c r="AG21" s="7">
        <v>2042</v>
      </c>
      <c r="AH21" s="7">
        <f>_xlfn.RANK.EQ(tblAargau[[#This Row],[2011]],tblAargau[2011])</f>
        <v>94</v>
      </c>
      <c r="AI21" s="4">
        <f t="shared" si="0"/>
        <v>0.47153465346534662</v>
      </c>
      <c r="AJ21" s="4">
        <f t="shared" si="1"/>
        <v>0.52686308492201039</v>
      </c>
      <c r="AK21" s="4">
        <f t="shared" si="2"/>
        <v>0.15172024816694862</v>
      </c>
      <c r="AL21" s="10">
        <f>_xlfn.RANK.EQ(tblAargau[[#This Row],[2001-2011]],tblAargau[2001-2011])</f>
        <v>75</v>
      </c>
      <c r="AM21" s="5">
        <f t="shared" si="3"/>
        <v>1.527227722772277</v>
      </c>
      <c r="AN21" s="9">
        <f>_xlfn.RANK.EQ(tblAargau[[#This Row],[1981-2011]],tblAargau[1981-2011])</f>
        <v>8</v>
      </c>
      <c r="AO21" s="6">
        <v>3.89</v>
      </c>
      <c r="AP21" s="9">
        <f>_xlfn.RANK.EQ(tblAargau[[#This Row],[Fläche in km²]],tblAargau[Fläche in km²])</f>
        <v>156</v>
      </c>
      <c r="AQ21" s="7">
        <v>525</v>
      </c>
      <c r="AR21" s="7">
        <f>_xlfn.RANK.EQ(tblAargau[[#This Row],[Einwohner/km²]],tblAargau[Einwohner/km²])</f>
        <v>67</v>
      </c>
      <c r="AS21" s="2">
        <v>89</v>
      </c>
      <c r="AT21" s="2">
        <f>_xlfn.RANK.EQ(tblAargau[[#This Row],[Tax]],tblAargau[Tax],1)</f>
        <v>19</v>
      </c>
    </row>
    <row r="22" spans="1:46" x14ac:dyDescent="0.2">
      <c r="A22" s="1" t="s">
        <v>44</v>
      </c>
      <c r="B22" s="1" t="s">
        <v>43</v>
      </c>
      <c r="C22" s="2">
        <v>948</v>
      </c>
      <c r="D22" s="2">
        <v>977</v>
      </c>
      <c r="E22" s="2">
        <v>999</v>
      </c>
      <c r="F22" s="2">
        <v>976</v>
      </c>
      <c r="G22" s="2">
        <v>970</v>
      </c>
      <c r="H22" s="2">
        <v>987</v>
      </c>
      <c r="I22" s="2">
        <v>1009</v>
      </c>
      <c r="J22" s="2">
        <v>1028</v>
      </c>
      <c r="K22" s="2">
        <v>1049</v>
      </c>
      <c r="L22" s="2">
        <v>1062</v>
      </c>
      <c r="M22" s="2">
        <v>1046</v>
      </c>
      <c r="N22" s="2">
        <v>1096</v>
      </c>
      <c r="O22" s="2">
        <v>1144</v>
      </c>
      <c r="P22" s="2">
        <v>1175</v>
      </c>
      <c r="Q22" s="2">
        <v>1196</v>
      </c>
      <c r="R22" s="2">
        <v>1232</v>
      </c>
      <c r="S22" s="2">
        <v>1248</v>
      </c>
      <c r="T22" s="2">
        <v>1235</v>
      </c>
      <c r="U22" s="2">
        <v>1268</v>
      </c>
      <c r="V22" s="2">
        <v>1322</v>
      </c>
      <c r="W22" s="2">
        <v>1335</v>
      </c>
      <c r="X22" s="2">
        <v>1319</v>
      </c>
      <c r="Y22" s="2">
        <v>1429</v>
      </c>
      <c r="Z22" s="2">
        <v>1444</v>
      </c>
      <c r="AA22" s="2">
        <v>1425</v>
      </c>
      <c r="AB22" s="2">
        <v>1458</v>
      </c>
      <c r="AC22" s="2">
        <v>1466</v>
      </c>
      <c r="AD22" s="2">
        <v>1507</v>
      </c>
      <c r="AE22" s="2">
        <v>1537</v>
      </c>
      <c r="AF22" s="2">
        <v>1569</v>
      </c>
      <c r="AG22" s="7">
        <v>1594</v>
      </c>
      <c r="AH22" s="7">
        <f>_xlfn.RANK.EQ(tblAargau[[#This Row],[2011]],tblAargau[2011])</f>
        <v>111</v>
      </c>
      <c r="AI22" s="4">
        <f t="shared" si="0"/>
        <v>0.120253164556962</v>
      </c>
      <c r="AJ22" s="4">
        <f t="shared" si="1"/>
        <v>0.2638623326959848</v>
      </c>
      <c r="AK22" s="4">
        <f t="shared" si="2"/>
        <v>0.19400749063670419</v>
      </c>
      <c r="AL22" s="10">
        <f>_xlfn.RANK.EQ(tblAargau[[#This Row],[2001-2011]],tblAargau[2001-2011])</f>
        <v>42</v>
      </c>
      <c r="AM22" s="5">
        <f t="shared" si="3"/>
        <v>0.68143459915611815</v>
      </c>
      <c r="AN22" s="9">
        <f>_xlfn.RANK.EQ(tblAargau[[#This Row],[1981-2011]],tblAargau[1981-2011])</f>
        <v>54</v>
      </c>
      <c r="AO22" s="6">
        <v>4.95</v>
      </c>
      <c r="AP22" s="9">
        <f>_xlfn.RANK.EQ(tblAargau[[#This Row],[Fläche in km²]],tblAargau[Fläche in km²])</f>
        <v>122</v>
      </c>
      <c r="AQ22" s="7">
        <v>322</v>
      </c>
      <c r="AR22" s="7">
        <f>_xlfn.RANK.EQ(tblAargau[[#This Row],[Einwohner/km²]],tblAargau[Einwohner/km²])</f>
        <v>111</v>
      </c>
      <c r="AS22" s="2">
        <v>89</v>
      </c>
      <c r="AT22" s="2">
        <f>_xlfn.RANK.EQ(tblAargau[[#This Row],[Tax]],tblAargau[Tax],1)</f>
        <v>19</v>
      </c>
    </row>
    <row r="23" spans="1:46" ht="15" customHeight="1" x14ac:dyDescent="0.2">
      <c r="A23" s="1" t="s">
        <v>196</v>
      </c>
      <c r="B23" s="1" t="s">
        <v>202</v>
      </c>
      <c r="C23" s="7">
        <v>3240</v>
      </c>
      <c r="D23" s="7">
        <v>3310</v>
      </c>
      <c r="E23" s="7">
        <v>3254</v>
      </c>
      <c r="F23" s="7">
        <v>3175</v>
      </c>
      <c r="G23" s="7">
        <v>3105</v>
      </c>
      <c r="H23" s="7">
        <v>3130</v>
      </c>
      <c r="I23" s="7">
        <v>3172</v>
      </c>
      <c r="J23" s="7">
        <v>3233</v>
      </c>
      <c r="K23" s="7">
        <v>3373</v>
      </c>
      <c r="L23" s="7">
        <v>3540</v>
      </c>
      <c r="M23" s="7">
        <v>3572</v>
      </c>
      <c r="N23" s="7">
        <v>3637</v>
      </c>
      <c r="O23" s="7">
        <v>3607</v>
      </c>
      <c r="P23" s="7">
        <v>3623</v>
      </c>
      <c r="Q23" s="7">
        <v>3637</v>
      </c>
      <c r="R23" s="7">
        <v>3602</v>
      </c>
      <c r="S23" s="7">
        <v>3642</v>
      </c>
      <c r="T23" s="7">
        <v>3682</v>
      </c>
      <c r="U23" s="7">
        <v>3724</v>
      </c>
      <c r="V23" s="7">
        <v>3892</v>
      </c>
      <c r="W23" s="7">
        <v>4066</v>
      </c>
      <c r="X23" s="7">
        <v>4229</v>
      </c>
      <c r="Y23" s="7">
        <v>4353</v>
      </c>
      <c r="Z23" s="7">
        <v>4579</v>
      </c>
      <c r="AA23" s="7">
        <v>4726</v>
      </c>
      <c r="AB23" s="7">
        <v>4793</v>
      </c>
      <c r="AC23" s="7">
        <v>4872</v>
      </c>
      <c r="AD23" s="7">
        <v>5042</v>
      </c>
      <c r="AE23" s="7">
        <v>5085</v>
      </c>
      <c r="AF23" s="7">
        <v>5119</v>
      </c>
      <c r="AG23" s="7">
        <v>5367</v>
      </c>
      <c r="AH23" s="7">
        <f>_xlfn.RANK.EQ(tblAargau[[#This Row],[2011]],tblAargau[2011])</f>
        <v>29</v>
      </c>
      <c r="AI23" s="4">
        <f t="shared" si="0"/>
        <v>9.259259259259256E-2</v>
      </c>
      <c r="AJ23" s="4">
        <f t="shared" si="1"/>
        <v>8.9585666293393151E-2</v>
      </c>
      <c r="AK23" s="4">
        <f t="shared" si="2"/>
        <v>0.31997048696507635</v>
      </c>
      <c r="AL23" s="10">
        <f>_xlfn.RANK.EQ(tblAargau[[#This Row],[2001-2011]],tblAargau[2001-2011])</f>
        <v>13</v>
      </c>
      <c r="AM23" s="5">
        <f t="shared" si="3"/>
        <v>0.65648148148148144</v>
      </c>
      <c r="AN23" s="9">
        <f>_xlfn.RANK.EQ(tblAargau[[#This Row],[1981-2011]],tblAargau[1981-2011])</f>
        <v>60</v>
      </c>
      <c r="AO23" s="6">
        <v>4.91</v>
      </c>
      <c r="AP23" s="9">
        <f>_xlfn.RANK.EQ(tblAargau[[#This Row],[Fläche in km²]],tblAargau[Fläche in km²])</f>
        <v>123</v>
      </c>
      <c r="AQ23" s="7">
        <v>1093</v>
      </c>
      <c r="AR23" s="7">
        <f>_xlfn.RANK.EQ(tblAargau[[#This Row],[Einwohner/km²]],tblAargau[Einwohner/km²])</f>
        <v>17</v>
      </c>
      <c r="AS23" s="2">
        <v>90</v>
      </c>
      <c r="AT23" s="2">
        <f>_xlfn.RANK.EQ(tblAargau[[#This Row],[Tax]],tblAargau[Tax],1)</f>
        <v>22</v>
      </c>
    </row>
    <row r="24" spans="1:46" x14ac:dyDescent="0.2">
      <c r="A24" s="1" t="s">
        <v>73</v>
      </c>
      <c r="B24" s="1" t="s">
        <v>254</v>
      </c>
      <c r="C24" s="7">
        <v>2612</v>
      </c>
      <c r="D24" s="7">
        <v>2704</v>
      </c>
      <c r="E24" s="7">
        <v>2706</v>
      </c>
      <c r="F24" s="7">
        <v>2733</v>
      </c>
      <c r="G24" s="7">
        <v>2722</v>
      </c>
      <c r="H24" s="7">
        <v>2775</v>
      </c>
      <c r="I24" s="7">
        <v>2854</v>
      </c>
      <c r="J24" s="7">
        <v>2882</v>
      </c>
      <c r="K24" s="7">
        <v>2906</v>
      </c>
      <c r="L24" s="7">
        <v>2928</v>
      </c>
      <c r="M24" s="7">
        <v>2985</v>
      </c>
      <c r="N24" s="7">
        <v>3027</v>
      </c>
      <c r="O24" s="7">
        <v>3093</v>
      </c>
      <c r="P24" s="7">
        <v>3107</v>
      </c>
      <c r="Q24" s="7">
        <v>3072</v>
      </c>
      <c r="R24" s="7">
        <v>3068</v>
      </c>
      <c r="S24" s="7">
        <v>3039</v>
      </c>
      <c r="T24" s="7">
        <v>3013</v>
      </c>
      <c r="U24" s="7">
        <v>2989</v>
      </c>
      <c r="V24" s="7">
        <v>3001</v>
      </c>
      <c r="W24" s="7">
        <v>3035</v>
      </c>
      <c r="X24" s="7">
        <v>3079</v>
      </c>
      <c r="Y24" s="7">
        <v>3085</v>
      </c>
      <c r="Z24" s="7">
        <v>3073</v>
      </c>
      <c r="AA24" s="7">
        <v>3042</v>
      </c>
      <c r="AB24" s="7">
        <v>3086</v>
      </c>
      <c r="AC24" s="7">
        <v>3072</v>
      </c>
      <c r="AD24" s="7">
        <v>3094</v>
      </c>
      <c r="AE24" s="7">
        <v>3118</v>
      </c>
      <c r="AF24" s="7">
        <v>3260</v>
      </c>
      <c r="AG24" s="7">
        <v>3397</v>
      </c>
      <c r="AH24" s="7">
        <f>_xlfn.RANK.EQ(tblAargau[[#This Row],[2011]],tblAargau[2011])</f>
        <v>61</v>
      </c>
      <c r="AI24" s="4">
        <f t="shared" si="0"/>
        <v>0.12098009188361414</v>
      </c>
      <c r="AJ24" s="4">
        <f t="shared" si="1"/>
        <v>5.3601340033500033E-3</v>
      </c>
      <c r="AK24" s="4">
        <f t="shared" si="2"/>
        <v>0.11927512355848435</v>
      </c>
      <c r="AL24" s="10">
        <f>_xlfn.RANK.EQ(tblAargau[[#This Row],[2001-2011]],tblAargau[2001-2011])</f>
        <v>107</v>
      </c>
      <c r="AM24" s="5">
        <f t="shared" si="3"/>
        <v>0.30053598774885137</v>
      </c>
      <c r="AN24" s="9">
        <f>_xlfn.RANK.EQ(tblAargau[[#This Row],[1981-2011]],tblAargau[1981-2011])</f>
        <v>156</v>
      </c>
      <c r="AO24" s="6">
        <v>3.88</v>
      </c>
      <c r="AP24" s="9">
        <f>_xlfn.RANK.EQ(tblAargau[[#This Row],[Fläche in km²]],tblAargau[Fläche in km²])</f>
        <v>157</v>
      </c>
      <c r="AQ24" s="7">
        <v>876</v>
      </c>
      <c r="AR24" s="7">
        <f>_xlfn.RANK.EQ(tblAargau[[#This Row],[Einwohner/km²]],tblAargau[Einwohner/km²])</f>
        <v>32</v>
      </c>
      <c r="AS24" s="2">
        <v>90</v>
      </c>
      <c r="AT24" s="2">
        <f>_xlfn.RANK.EQ(tblAargau[[#This Row],[Tax]],tblAargau[Tax],1)</f>
        <v>22</v>
      </c>
    </row>
    <row r="25" spans="1:46" x14ac:dyDescent="0.2">
      <c r="A25" s="1" t="s">
        <v>186</v>
      </c>
      <c r="B25" s="1" t="s">
        <v>256</v>
      </c>
      <c r="C25" s="2">
        <v>131</v>
      </c>
      <c r="D25" s="2">
        <v>131</v>
      </c>
      <c r="E25" s="2">
        <v>134</v>
      </c>
      <c r="F25" s="2">
        <v>137</v>
      </c>
      <c r="G25" s="2">
        <v>147</v>
      </c>
      <c r="H25" s="2">
        <v>155</v>
      </c>
      <c r="I25" s="2">
        <v>152</v>
      </c>
      <c r="J25" s="2">
        <v>152</v>
      </c>
      <c r="K25" s="2">
        <v>147</v>
      </c>
      <c r="L25" s="2">
        <v>148</v>
      </c>
      <c r="M25" s="2">
        <v>159</v>
      </c>
      <c r="N25" s="2">
        <v>159</v>
      </c>
      <c r="O25" s="2">
        <v>157</v>
      </c>
      <c r="P25" s="2">
        <v>156</v>
      </c>
      <c r="Q25" s="2">
        <v>151</v>
      </c>
      <c r="R25" s="2">
        <v>153</v>
      </c>
      <c r="S25" s="2">
        <v>152</v>
      </c>
      <c r="T25" s="2">
        <v>148</v>
      </c>
      <c r="U25" s="2">
        <v>145</v>
      </c>
      <c r="V25" s="2">
        <v>142</v>
      </c>
      <c r="W25" s="2">
        <v>155</v>
      </c>
      <c r="X25" s="2">
        <v>160</v>
      </c>
      <c r="Y25" s="2">
        <v>155</v>
      </c>
      <c r="Z25" s="2">
        <v>155</v>
      </c>
      <c r="AA25" s="2">
        <v>150</v>
      </c>
      <c r="AB25" s="2">
        <v>174</v>
      </c>
      <c r="AC25" s="2">
        <v>189</v>
      </c>
      <c r="AD25" s="2">
        <v>187</v>
      </c>
      <c r="AE25" s="2">
        <v>194</v>
      </c>
      <c r="AF25" s="2">
        <v>184</v>
      </c>
      <c r="AG25" s="7">
        <v>187</v>
      </c>
      <c r="AH25" s="7">
        <f>_xlfn.RANK.EQ(tblAargau[[#This Row],[2011]],tblAargau[2011])</f>
        <v>215</v>
      </c>
      <c r="AI25" s="4">
        <f t="shared" si="0"/>
        <v>0.12977099236641232</v>
      </c>
      <c r="AJ25" s="4">
        <f t="shared" si="1"/>
        <v>-0.10691823899371067</v>
      </c>
      <c r="AK25" s="4">
        <f t="shared" si="2"/>
        <v>0.20645161290322589</v>
      </c>
      <c r="AL25" s="10">
        <f>_xlfn.RANK.EQ(tblAargau[[#This Row],[2001-2011]],tblAargau[2001-2011])</f>
        <v>35</v>
      </c>
      <c r="AM25" s="5">
        <f t="shared" si="3"/>
        <v>0.4274809160305344</v>
      </c>
      <c r="AN25" s="9">
        <f>_xlfn.RANK.EQ(tblAargau[[#This Row],[1981-2011]],tblAargau[1981-2011])</f>
        <v>103</v>
      </c>
      <c r="AO25" s="6">
        <v>3.3</v>
      </c>
      <c r="AP25" s="9">
        <f>_xlfn.RANK.EQ(tblAargau[[#This Row],[Fläche in km²]],tblAargau[Fläche in km²])</f>
        <v>174</v>
      </c>
      <c r="AQ25" s="7">
        <v>57</v>
      </c>
      <c r="AR25" s="7">
        <f>_xlfn.RANK.EQ(tblAargau[[#This Row],[Einwohner/km²]],tblAargau[Einwohner/km²])</f>
        <v>216</v>
      </c>
      <c r="AS25" s="2">
        <v>90</v>
      </c>
      <c r="AT25" s="2">
        <f>_xlfn.RANK.EQ(tblAargau[[#This Row],[Tax]],tblAargau[Tax],1)</f>
        <v>22</v>
      </c>
    </row>
    <row r="26" spans="1:46" x14ac:dyDescent="0.2">
      <c r="A26" s="1" t="s">
        <v>82</v>
      </c>
      <c r="B26" s="1" t="s">
        <v>254</v>
      </c>
      <c r="C26" s="7">
        <v>3582</v>
      </c>
      <c r="D26" s="7">
        <v>3617</v>
      </c>
      <c r="E26" s="7">
        <v>3643</v>
      </c>
      <c r="F26" s="7">
        <v>3606</v>
      </c>
      <c r="G26" s="7">
        <v>3623</v>
      </c>
      <c r="H26" s="7">
        <v>3644</v>
      </c>
      <c r="I26" s="7">
        <v>3694</v>
      </c>
      <c r="J26" s="7">
        <v>3712</v>
      </c>
      <c r="K26" s="7">
        <v>3706</v>
      </c>
      <c r="L26" s="7">
        <v>3708</v>
      </c>
      <c r="M26" s="7">
        <v>3808</v>
      </c>
      <c r="N26" s="7">
        <v>3813</v>
      </c>
      <c r="O26" s="7">
        <v>3850</v>
      </c>
      <c r="P26" s="7">
        <v>3831</v>
      </c>
      <c r="Q26" s="7">
        <v>3832</v>
      </c>
      <c r="R26" s="7">
        <v>3829</v>
      </c>
      <c r="S26" s="7">
        <v>3783</v>
      </c>
      <c r="T26" s="7">
        <v>3839</v>
      </c>
      <c r="U26" s="7">
        <v>3831</v>
      </c>
      <c r="V26" s="7">
        <v>3744</v>
      </c>
      <c r="W26" s="7">
        <v>3734</v>
      </c>
      <c r="X26" s="7">
        <v>3707</v>
      </c>
      <c r="Y26" s="7">
        <v>3769</v>
      </c>
      <c r="Z26" s="7">
        <v>3812</v>
      </c>
      <c r="AA26" s="7">
        <v>3820</v>
      </c>
      <c r="AB26" s="7">
        <v>3883</v>
      </c>
      <c r="AC26" s="7">
        <v>3964</v>
      </c>
      <c r="AD26" s="7">
        <v>4067</v>
      </c>
      <c r="AE26" s="7">
        <v>4122</v>
      </c>
      <c r="AF26" s="7">
        <v>4212</v>
      </c>
      <c r="AG26" s="7">
        <v>4282</v>
      </c>
      <c r="AH26" s="7">
        <f>_xlfn.RANK.EQ(tblAargau[[#This Row],[2011]],tblAargau[2011])</f>
        <v>38</v>
      </c>
      <c r="AI26" s="4">
        <f t="shared" si="0"/>
        <v>3.5175879396984966E-2</v>
      </c>
      <c r="AJ26" s="4">
        <f t="shared" si="1"/>
        <v>-1.6806722689075682E-2</v>
      </c>
      <c r="AK26" s="4">
        <f t="shared" si="2"/>
        <v>0.14675950723085163</v>
      </c>
      <c r="AL26" s="10">
        <f>_xlfn.RANK.EQ(tblAargau[[#This Row],[2001-2011]],tblAargau[2001-2011])</f>
        <v>80</v>
      </c>
      <c r="AM26" s="5">
        <f t="shared" si="3"/>
        <v>0.19542155220547186</v>
      </c>
      <c r="AN26" s="9">
        <f>_xlfn.RANK.EQ(tblAargau[[#This Row],[1981-2011]],tblAargau[1981-2011])</f>
        <v>188</v>
      </c>
      <c r="AO26" s="6">
        <v>4.91</v>
      </c>
      <c r="AP26" s="9">
        <f>_xlfn.RANK.EQ(tblAargau[[#This Row],[Fläche in km²]],tblAargau[Fläche in km²])</f>
        <v>123</v>
      </c>
      <c r="AQ26" s="7">
        <v>872</v>
      </c>
      <c r="AR26" s="7">
        <f>_xlfn.RANK.EQ(tblAargau[[#This Row],[Einwohner/km²]],tblAargau[Einwohner/km²])</f>
        <v>33</v>
      </c>
      <c r="AS26" s="2">
        <v>91</v>
      </c>
      <c r="AT26" s="2">
        <f>_xlfn.RANK.EQ(tblAargau[[#This Row],[Tax]],tblAargau[Tax],1)</f>
        <v>25</v>
      </c>
    </row>
    <row r="27" spans="1:46" x14ac:dyDescent="0.2">
      <c r="A27" s="1" t="s">
        <v>70</v>
      </c>
      <c r="B27" s="1" t="s">
        <v>254</v>
      </c>
      <c r="C27" s="7">
        <v>2411</v>
      </c>
      <c r="D27" s="7">
        <v>2577</v>
      </c>
      <c r="E27" s="7">
        <v>2742</v>
      </c>
      <c r="F27" s="7">
        <v>2889</v>
      </c>
      <c r="G27" s="7">
        <v>3045</v>
      </c>
      <c r="H27" s="7">
        <v>3246</v>
      </c>
      <c r="I27" s="7">
        <v>3518</v>
      </c>
      <c r="J27" s="7">
        <v>3560</v>
      </c>
      <c r="K27" s="7">
        <v>3638</v>
      </c>
      <c r="L27" s="7">
        <v>3720</v>
      </c>
      <c r="M27" s="7">
        <v>3821</v>
      </c>
      <c r="N27" s="7">
        <v>3848</v>
      </c>
      <c r="O27" s="7">
        <v>3870</v>
      </c>
      <c r="P27" s="7">
        <v>4036</v>
      </c>
      <c r="Q27" s="7">
        <v>4111</v>
      </c>
      <c r="R27" s="7">
        <v>4151</v>
      </c>
      <c r="S27" s="7">
        <v>4350</v>
      </c>
      <c r="T27" s="7">
        <v>4326</v>
      </c>
      <c r="U27" s="7">
        <v>4393</v>
      </c>
      <c r="V27" s="7">
        <v>4389</v>
      </c>
      <c r="W27" s="7">
        <v>4337</v>
      </c>
      <c r="X27" s="7">
        <v>4303</v>
      </c>
      <c r="Y27" s="7">
        <v>4408</v>
      </c>
      <c r="Z27" s="7">
        <v>4397</v>
      </c>
      <c r="AA27" s="7">
        <v>4380</v>
      </c>
      <c r="AB27" s="7">
        <v>4351</v>
      </c>
      <c r="AC27" s="7">
        <v>4391</v>
      </c>
      <c r="AD27" s="7">
        <v>4473</v>
      </c>
      <c r="AE27" s="7">
        <v>4504</v>
      </c>
      <c r="AF27" s="7">
        <v>4551</v>
      </c>
      <c r="AG27" s="7">
        <v>4553</v>
      </c>
      <c r="AH27" s="7">
        <f>_xlfn.RANK.EQ(tblAargau[[#This Row],[2011]],tblAargau[2011])</f>
        <v>37</v>
      </c>
      <c r="AI27" s="4">
        <f t="shared" si="0"/>
        <v>0.54292824554126917</v>
      </c>
      <c r="AJ27" s="4">
        <f t="shared" si="1"/>
        <v>0.14865218529180835</v>
      </c>
      <c r="AK27" s="4">
        <f t="shared" si="2"/>
        <v>4.9804011989854846E-2</v>
      </c>
      <c r="AL27" s="10">
        <f>_xlfn.RANK.EQ(tblAargau[[#This Row],[2001-2011]],tblAargau[2001-2011])</f>
        <v>161</v>
      </c>
      <c r="AM27" s="5">
        <f t="shared" si="3"/>
        <v>0.8884280381584404</v>
      </c>
      <c r="AN27" s="9">
        <f>_xlfn.RANK.EQ(tblAargau[[#This Row],[1981-2011]],tblAargau[1981-2011])</f>
        <v>30</v>
      </c>
      <c r="AO27" s="6">
        <v>5.37</v>
      </c>
      <c r="AP27" s="9">
        <f>_xlfn.RANK.EQ(tblAargau[[#This Row],[Fläche in km²]],tblAargau[Fläche in km²])</f>
        <v>111</v>
      </c>
      <c r="AQ27" s="7">
        <v>848</v>
      </c>
      <c r="AR27" s="7">
        <f>_xlfn.RANK.EQ(tblAargau[[#This Row],[Einwohner/km²]],tblAargau[Einwohner/km²])</f>
        <v>35</v>
      </c>
      <c r="AS27" s="2">
        <v>92</v>
      </c>
      <c r="AT27" s="2">
        <f>_xlfn.RANK.EQ(tblAargau[[#This Row],[Tax]],tblAargau[Tax],1)</f>
        <v>26</v>
      </c>
    </row>
    <row r="28" spans="1:46" x14ac:dyDescent="0.2">
      <c r="A28" s="1" t="s">
        <v>87</v>
      </c>
      <c r="B28" s="1" t="s">
        <v>254</v>
      </c>
      <c r="C28" s="7">
        <v>4093</v>
      </c>
      <c r="D28" s="7">
        <v>4103</v>
      </c>
      <c r="E28" s="7">
        <v>4081</v>
      </c>
      <c r="F28" s="7">
        <v>4088</v>
      </c>
      <c r="G28" s="7">
        <v>4178</v>
      </c>
      <c r="H28" s="7">
        <v>4233</v>
      </c>
      <c r="I28" s="7">
        <v>4372</v>
      </c>
      <c r="J28" s="7">
        <v>4502</v>
      </c>
      <c r="K28" s="7">
        <v>4606</v>
      </c>
      <c r="L28" s="7">
        <v>4674</v>
      </c>
      <c r="M28" s="7">
        <v>4909</v>
      </c>
      <c r="N28" s="7">
        <v>4962</v>
      </c>
      <c r="O28" s="7">
        <v>4955</v>
      </c>
      <c r="P28" s="7">
        <v>4960</v>
      </c>
      <c r="Q28" s="7">
        <v>5152</v>
      </c>
      <c r="R28" s="7">
        <v>5200</v>
      </c>
      <c r="S28" s="7">
        <v>5209</v>
      </c>
      <c r="T28" s="7">
        <v>5199</v>
      </c>
      <c r="U28" s="7">
        <v>5200</v>
      </c>
      <c r="V28" s="7">
        <v>5251</v>
      </c>
      <c r="W28" s="7">
        <v>5288</v>
      </c>
      <c r="X28" s="7">
        <v>5347</v>
      </c>
      <c r="Y28" s="7">
        <v>5362</v>
      </c>
      <c r="Z28" s="7">
        <v>5465</v>
      </c>
      <c r="AA28" s="7">
        <v>5464</v>
      </c>
      <c r="AB28" s="7">
        <v>5524</v>
      </c>
      <c r="AC28" s="7">
        <v>5505</v>
      </c>
      <c r="AD28" s="7">
        <v>5695</v>
      </c>
      <c r="AE28" s="7">
        <v>5840</v>
      </c>
      <c r="AF28" s="7">
        <v>5883</v>
      </c>
      <c r="AG28" s="7">
        <v>6106</v>
      </c>
      <c r="AH28" s="7">
        <f>_xlfn.RANK.EQ(tblAargau[[#This Row],[2011]],tblAargau[2011])</f>
        <v>25</v>
      </c>
      <c r="AI28" s="4">
        <f t="shared" si="0"/>
        <v>0.14194967016858051</v>
      </c>
      <c r="AJ28" s="4">
        <f t="shared" si="1"/>
        <v>6.9667956814015053E-2</v>
      </c>
      <c r="AK28" s="4">
        <f t="shared" si="2"/>
        <v>0.15468986384266259</v>
      </c>
      <c r="AL28" s="10">
        <f>_xlfn.RANK.EQ(tblAargau[[#This Row],[2001-2011]],tblAargau[2001-2011])</f>
        <v>72</v>
      </c>
      <c r="AM28" s="5">
        <f t="shared" si="3"/>
        <v>0.49181529440508176</v>
      </c>
      <c r="AN28" s="9">
        <f>_xlfn.RANK.EQ(tblAargau[[#This Row],[1981-2011]],tblAargau[1981-2011])</f>
        <v>89</v>
      </c>
      <c r="AO28" s="6">
        <v>11.94</v>
      </c>
      <c r="AP28" s="9">
        <f>_xlfn.RANK.EQ(tblAargau[[#This Row],[Fläche in km²]],tblAargau[Fläche in km²])</f>
        <v>19</v>
      </c>
      <c r="AQ28" s="7">
        <v>511</v>
      </c>
      <c r="AR28" s="7">
        <f>_xlfn.RANK.EQ(tblAargau[[#This Row],[Einwohner/km²]],tblAargau[Einwohner/km²])</f>
        <v>70</v>
      </c>
      <c r="AS28" s="2">
        <v>92</v>
      </c>
      <c r="AT28" s="2">
        <f>_xlfn.RANK.EQ(tblAargau[[#This Row],[Tax]],tblAargau[Tax],1)</f>
        <v>26</v>
      </c>
    </row>
    <row r="29" spans="1:46" x14ac:dyDescent="0.2">
      <c r="A29" s="1" t="s">
        <v>92</v>
      </c>
      <c r="B29" s="1" t="s">
        <v>96</v>
      </c>
      <c r="C29" s="2">
        <v>1141</v>
      </c>
      <c r="D29" s="2">
        <v>1144</v>
      </c>
      <c r="E29" s="2">
        <v>1148</v>
      </c>
      <c r="F29" s="2">
        <v>1161</v>
      </c>
      <c r="G29" s="2">
        <v>1126</v>
      </c>
      <c r="H29" s="2">
        <v>1132</v>
      </c>
      <c r="I29" s="2">
        <v>1115</v>
      </c>
      <c r="J29" s="2">
        <v>1125</v>
      </c>
      <c r="K29" s="2">
        <v>1163</v>
      </c>
      <c r="L29" s="2">
        <v>1177</v>
      </c>
      <c r="M29" s="2">
        <v>1217</v>
      </c>
      <c r="N29" s="2">
        <v>1266</v>
      </c>
      <c r="O29" s="2">
        <v>1306</v>
      </c>
      <c r="P29" s="2">
        <v>1365</v>
      </c>
      <c r="Q29" s="2">
        <v>1377</v>
      </c>
      <c r="R29" s="2">
        <v>1354</v>
      </c>
      <c r="S29" s="2">
        <v>1360</v>
      </c>
      <c r="T29" s="2">
        <v>1376</v>
      </c>
      <c r="U29" s="2">
        <v>1389</v>
      </c>
      <c r="V29" s="2">
        <v>1382</v>
      </c>
      <c r="W29" s="2">
        <v>1384</v>
      </c>
      <c r="X29" s="2">
        <v>1385</v>
      </c>
      <c r="Y29" s="2">
        <v>1415</v>
      </c>
      <c r="Z29" s="2">
        <v>1445</v>
      </c>
      <c r="AA29" s="2">
        <v>1424</v>
      </c>
      <c r="AB29" s="2">
        <v>1432</v>
      </c>
      <c r="AC29" s="2">
        <v>1447</v>
      </c>
      <c r="AD29" s="2">
        <v>1447</v>
      </c>
      <c r="AE29" s="2">
        <v>1487</v>
      </c>
      <c r="AF29" s="2">
        <v>1509</v>
      </c>
      <c r="AG29" s="7">
        <v>1546</v>
      </c>
      <c r="AH29" s="7">
        <f>_xlfn.RANK.EQ(tblAargau[[#This Row],[2011]],tblAargau[2011])</f>
        <v>114</v>
      </c>
      <c r="AI29" s="4">
        <f t="shared" si="0"/>
        <v>3.1551270815074473E-2</v>
      </c>
      <c r="AJ29" s="4">
        <f t="shared" si="1"/>
        <v>0.1355792933442892</v>
      </c>
      <c r="AK29" s="4">
        <f t="shared" si="2"/>
        <v>0.11705202312138718</v>
      </c>
      <c r="AL29" s="10">
        <f>_xlfn.RANK.EQ(tblAargau[[#This Row],[2001-2011]],tblAargau[2001-2011])</f>
        <v>110</v>
      </c>
      <c r="AM29" s="5">
        <f t="shared" si="3"/>
        <v>0.35495179666958809</v>
      </c>
      <c r="AN29" s="9">
        <f>_xlfn.RANK.EQ(tblAargau[[#This Row],[1981-2011]],tblAargau[1981-2011])</f>
        <v>135</v>
      </c>
      <c r="AO29" s="6">
        <v>5.68</v>
      </c>
      <c r="AP29" s="9">
        <f>_xlfn.RANK.EQ(tblAargau[[#This Row],[Fläche in km²]],tblAargau[Fläche in km²])</f>
        <v>103</v>
      </c>
      <c r="AQ29" s="7">
        <v>272</v>
      </c>
      <c r="AR29" s="7">
        <f>_xlfn.RANK.EQ(tblAargau[[#This Row],[Einwohner/km²]],tblAargau[Einwohner/km²])</f>
        <v>123</v>
      </c>
      <c r="AS29" s="2">
        <v>92</v>
      </c>
      <c r="AT29" s="2">
        <f>_xlfn.RANK.EQ(tblAargau[[#This Row],[Tax]],tblAargau[Tax],1)</f>
        <v>26</v>
      </c>
    </row>
    <row r="30" spans="1:46" x14ac:dyDescent="0.2">
      <c r="A30" s="3" t="s">
        <v>31</v>
      </c>
      <c r="B30" s="1" t="s">
        <v>31</v>
      </c>
      <c r="C30" s="7">
        <v>17779</v>
      </c>
      <c r="D30" s="7">
        <v>17932</v>
      </c>
      <c r="E30" s="7">
        <v>18084</v>
      </c>
      <c r="F30" s="7">
        <v>18095</v>
      </c>
      <c r="G30" s="7">
        <v>18069</v>
      </c>
      <c r="H30" s="7">
        <v>17993</v>
      </c>
      <c r="I30" s="7">
        <v>17907</v>
      </c>
      <c r="J30" s="7">
        <v>17830</v>
      </c>
      <c r="K30" s="7">
        <v>18128</v>
      </c>
      <c r="L30" s="7">
        <v>18237</v>
      </c>
      <c r="M30" s="7">
        <v>18357</v>
      </c>
      <c r="N30" s="7">
        <v>18265</v>
      </c>
      <c r="O30" s="7">
        <v>18516</v>
      </c>
      <c r="P30" s="7">
        <v>18486</v>
      </c>
      <c r="Q30" s="7">
        <v>18509</v>
      </c>
      <c r="R30" s="7">
        <v>18445</v>
      </c>
      <c r="S30" s="7">
        <v>18090</v>
      </c>
      <c r="T30" s="7">
        <v>17957</v>
      </c>
      <c r="U30" s="7">
        <v>17967</v>
      </c>
      <c r="V30" s="7">
        <v>17989</v>
      </c>
      <c r="W30" s="7">
        <v>17944</v>
      </c>
      <c r="X30" s="7">
        <v>17903</v>
      </c>
      <c r="Y30" s="7">
        <v>18099</v>
      </c>
      <c r="Z30" s="7">
        <v>18198</v>
      </c>
      <c r="AA30" s="7">
        <v>18270</v>
      </c>
      <c r="AB30" s="7">
        <v>18324</v>
      </c>
      <c r="AC30" s="7">
        <v>18656</v>
      </c>
      <c r="AD30" s="7">
        <v>18961</v>
      </c>
      <c r="AE30" s="7">
        <v>19289</v>
      </c>
      <c r="AF30" s="7">
        <v>19461</v>
      </c>
      <c r="AG30" s="7">
        <v>20043</v>
      </c>
      <c r="AH30" s="7">
        <f>_xlfn.RANK.EQ(tblAargau[[#This Row],[2011]],tblAargau[2011])</f>
        <v>2</v>
      </c>
      <c r="AI30" s="4">
        <f t="shared" si="0"/>
        <v>2.5760728949884681E-2</v>
      </c>
      <c r="AJ30" s="4">
        <f t="shared" si="1"/>
        <v>-2.0046848613607837E-2</v>
      </c>
      <c r="AK30" s="4">
        <f t="shared" si="2"/>
        <v>0.11697503343736071</v>
      </c>
      <c r="AL30" s="10">
        <f>_xlfn.RANK.EQ(tblAargau[[#This Row],[2001-2011]],tblAargau[2001-2011])</f>
        <v>111</v>
      </c>
      <c r="AM30" s="5">
        <f t="shared" si="3"/>
        <v>0.12734124528938628</v>
      </c>
      <c r="AN30" s="9">
        <f>_xlfn.RANK.EQ(tblAargau[[#This Row],[1981-2011]],tblAargau[1981-2011])</f>
        <v>202</v>
      </c>
      <c r="AO30" s="6">
        <v>12.33</v>
      </c>
      <c r="AP30" s="9">
        <f>_xlfn.RANK.EQ(tblAargau[[#This Row],[Fläche in km²]],tblAargau[Fläche in km²])</f>
        <v>18</v>
      </c>
      <c r="AQ30" s="7">
        <v>1624</v>
      </c>
      <c r="AR30" s="7">
        <f>_xlfn.RANK.EQ(tblAargau[[#This Row],[Einwohner/km²]],tblAargau[Einwohner/km²])</f>
        <v>4</v>
      </c>
      <c r="AS30" s="2">
        <v>94</v>
      </c>
      <c r="AT30" s="2">
        <f>_xlfn.RANK.EQ(tblAargau[[#This Row],[Tax]],tblAargau[Tax],1)</f>
        <v>29</v>
      </c>
    </row>
    <row r="31" spans="1:46" x14ac:dyDescent="0.2">
      <c r="A31" s="1" t="s">
        <v>96</v>
      </c>
      <c r="B31" s="1" t="s">
        <v>96</v>
      </c>
      <c r="C31" s="7">
        <v>9817</v>
      </c>
      <c r="D31" s="7">
        <v>9779</v>
      </c>
      <c r="E31" s="7">
        <v>9732</v>
      </c>
      <c r="F31" s="7">
        <v>9749</v>
      </c>
      <c r="G31" s="7">
        <v>9729</v>
      </c>
      <c r="H31" s="7">
        <v>9903</v>
      </c>
      <c r="I31" s="7">
        <v>9930</v>
      </c>
      <c r="J31" s="7">
        <v>9982</v>
      </c>
      <c r="K31" s="7">
        <v>9915</v>
      </c>
      <c r="L31" s="7">
        <v>10026</v>
      </c>
      <c r="M31" s="7">
        <v>10135</v>
      </c>
      <c r="N31" s="7">
        <v>10089</v>
      </c>
      <c r="O31" s="7">
        <v>10156</v>
      </c>
      <c r="P31" s="7">
        <v>10024</v>
      </c>
      <c r="Q31" s="7">
        <v>10238</v>
      </c>
      <c r="R31" s="7">
        <v>10137</v>
      </c>
      <c r="S31" s="7">
        <v>10098</v>
      </c>
      <c r="T31" s="7">
        <v>10188</v>
      </c>
      <c r="U31" s="7">
        <v>10197</v>
      </c>
      <c r="V31" s="7">
        <v>10203</v>
      </c>
      <c r="W31" s="7">
        <v>10245</v>
      </c>
      <c r="X31" s="7">
        <v>10258</v>
      </c>
      <c r="Y31" s="7">
        <v>10210</v>
      </c>
      <c r="Z31" s="7">
        <v>10190</v>
      </c>
      <c r="AA31" s="7">
        <v>10083</v>
      </c>
      <c r="AB31" s="7">
        <v>10166</v>
      </c>
      <c r="AC31" s="7">
        <v>10115</v>
      </c>
      <c r="AD31" s="7">
        <v>10191</v>
      </c>
      <c r="AE31" s="7">
        <v>10252</v>
      </c>
      <c r="AF31" s="7">
        <v>10305</v>
      </c>
      <c r="AG31" s="7">
        <v>10545</v>
      </c>
      <c r="AH31" s="7">
        <f>_xlfn.RANK.EQ(tblAargau[[#This Row],[2011]],tblAargau[2011])</f>
        <v>9</v>
      </c>
      <c r="AI31" s="4">
        <f t="shared" si="0"/>
        <v>2.1289599674034765E-2</v>
      </c>
      <c r="AJ31" s="4">
        <f t="shared" si="1"/>
        <v>6.7094227923039096E-3</v>
      </c>
      <c r="AK31" s="4">
        <f t="shared" si="2"/>
        <v>2.9282576866764165E-2</v>
      </c>
      <c r="AL31" s="10">
        <f>_xlfn.RANK.EQ(tblAargau[[#This Row],[2001-2011]],tblAargau[2001-2011])</f>
        <v>177</v>
      </c>
      <c r="AM31" s="5">
        <f t="shared" si="3"/>
        <v>7.4157074462666728E-2</v>
      </c>
      <c r="AN31" s="9">
        <f>_xlfn.RANK.EQ(tblAargau[[#This Row],[1981-2011]],tblAargau[1981-2011])</f>
        <v>211</v>
      </c>
      <c r="AO31" s="6">
        <v>6.36</v>
      </c>
      <c r="AP31" s="9">
        <f>_xlfn.RANK.EQ(tblAargau[[#This Row],[Fläche in km²]],tblAargau[Fläche in km²])</f>
        <v>85</v>
      </c>
      <c r="AQ31" s="7">
        <v>1653</v>
      </c>
      <c r="AR31" s="7">
        <f>_xlfn.RANK.EQ(tblAargau[[#This Row],[Einwohner/km²]],tblAargau[Einwohner/km²])</f>
        <v>3</v>
      </c>
      <c r="AS31" s="2">
        <v>95</v>
      </c>
      <c r="AT31" s="2">
        <f>_xlfn.RANK.EQ(tblAargau[[#This Row],[Tax]],tblAargau[Tax],1)</f>
        <v>30</v>
      </c>
    </row>
    <row r="32" spans="1:46" x14ac:dyDescent="0.2">
      <c r="A32" s="1" t="s">
        <v>43</v>
      </c>
      <c r="B32" s="1" t="s">
        <v>43</v>
      </c>
      <c r="C32" s="7">
        <v>13855</v>
      </c>
      <c r="D32" s="7">
        <v>13993</v>
      </c>
      <c r="E32" s="7">
        <v>14015</v>
      </c>
      <c r="F32" s="7">
        <v>14049</v>
      </c>
      <c r="G32" s="7">
        <v>14054</v>
      </c>
      <c r="H32" s="7">
        <v>14058</v>
      </c>
      <c r="I32" s="7">
        <v>14136</v>
      </c>
      <c r="J32" s="7">
        <v>14393</v>
      </c>
      <c r="K32" s="7">
        <v>14545</v>
      </c>
      <c r="L32" s="7">
        <v>14780</v>
      </c>
      <c r="M32" s="7">
        <v>14980</v>
      </c>
      <c r="N32" s="7">
        <v>15228</v>
      </c>
      <c r="O32" s="7">
        <v>15592</v>
      </c>
      <c r="P32" s="7">
        <v>15590</v>
      </c>
      <c r="Q32" s="7">
        <v>15756</v>
      </c>
      <c r="R32" s="7">
        <v>15968</v>
      </c>
      <c r="S32" s="7">
        <v>15933</v>
      </c>
      <c r="T32" s="7">
        <v>15984</v>
      </c>
      <c r="U32" s="7">
        <v>16026</v>
      </c>
      <c r="V32" s="7">
        <v>15945</v>
      </c>
      <c r="W32" s="7">
        <v>16179</v>
      </c>
      <c r="X32" s="7">
        <v>16313</v>
      </c>
      <c r="Y32" s="7">
        <v>16210</v>
      </c>
      <c r="Z32" s="7">
        <v>16220</v>
      </c>
      <c r="AA32" s="7">
        <v>16295</v>
      </c>
      <c r="AB32" s="7">
        <v>16691</v>
      </c>
      <c r="AC32" s="7">
        <v>16860</v>
      </c>
      <c r="AD32" s="7">
        <v>17446</v>
      </c>
      <c r="AE32" s="7">
        <v>17709</v>
      </c>
      <c r="AF32" s="7">
        <v>17828</v>
      </c>
      <c r="AG32" s="7">
        <v>18404</v>
      </c>
      <c r="AH32" s="7">
        <f>_xlfn.RANK.EQ(tblAargau[[#This Row],[2011]],tblAargau[2011])</f>
        <v>3</v>
      </c>
      <c r="AI32" s="4">
        <f t="shared" si="0"/>
        <v>6.6762901479610282E-2</v>
      </c>
      <c r="AJ32" s="4">
        <f t="shared" si="1"/>
        <v>6.44192256341789E-2</v>
      </c>
      <c r="AK32" s="4">
        <f t="shared" si="2"/>
        <v>0.13752395080042024</v>
      </c>
      <c r="AL32" s="10">
        <f>_xlfn.RANK.EQ(tblAargau[[#This Row],[2001-2011]],tblAargau[2001-2011])</f>
        <v>88</v>
      </c>
      <c r="AM32" s="5">
        <f t="shared" si="3"/>
        <v>0.32832912306026696</v>
      </c>
      <c r="AN32" s="9">
        <f>_xlfn.RANK.EQ(tblAargau[[#This Row],[1981-2011]],tblAargau[1981-2011])</f>
        <v>144</v>
      </c>
      <c r="AO32" s="6">
        <v>13.18</v>
      </c>
      <c r="AP32" s="9">
        <f>_xlfn.RANK.EQ(tblAargau[[#This Row],[Fläche in km²]],tblAargau[Fläche in km²])</f>
        <v>12</v>
      </c>
      <c r="AQ32" s="7">
        <v>1396</v>
      </c>
      <c r="AR32" s="7">
        <f>_xlfn.RANK.EQ(tblAargau[[#This Row],[Einwohner/km²]],tblAargau[Einwohner/km²])</f>
        <v>8</v>
      </c>
      <c r="AS32" s="2">
        <v>95</v>
      </c>
      <c r="AT32" s="2">
        <f>_xlfn.RANK.EQ(tblAargau[[#This Row],[Tax]],tblAargau[Tax],1)</f>
        <v>30</v>
      </c>
    </row>
    <row r="33" spans="1:46" x14ac:dyDescent="0.2">
      <c r="A33" s="1" t="s">
        <v>56</v>
      </c>
      <c r="B33" s="1" t="s">
        <v>43</v>
      </c>
      <c r="C33" s="7">
        <v>2433</v>
      </c>
      <c r="D33" s="7">
        <v>2415</v>
      </c>
      <c r="E33" s="7">
        <v>2431</v>
      </c>
      <c r="F33" s="7">
        <v>2444</v>
      </c>
      <c r="G33" s="7">
        <v>2492</v>
      </c>
      <c r="H33" s="7">
        <v>2474</v>
      </c>
      <c r="I33" s="7">
        <v>2529</v>
      </c>
      <c r="J33" s="7">
        <v>2494</v>
      </c>
      <c r="K33" s="7">
        <v>2529</v>
      </c>
      <c r="L33" s="7">
        <v>2544</v>
      </c>
      <c r="M33" s="7">
        <v>2548</v>
      </c>
      <c r="N33" s="7">
        <v>2532</v>
      </c>
      <c r="O33" s="7">
        <v>2510</v>
      </c>
      <c r="P33" s="7">
        <v>2512</v>
      </c>
      <c r="Q33" s="7">
        <v>2477</v>
      </c>
      <c r="R33" s="7">
        <v>2494</v>
      </c>
      <c r="S33" s="7">
        <v>2515</v>
      </c>
      <c r="T33" s="7">
        <v>2525</v>
      </c>
      <c r="U33" s="7">
        <v>2465</v>
      </c>
      <c r="V33" s="7">
        <v>2453</v>
      </c>
      <c r="W33" s="7">
        <v>2510</v>
      </c>
      <c r="X33" s="7">
        <v>2514</v>
      </c>
      <c r="Y33" s="7">
        <v>2549</v>
      </c>
      <c r="Z33" s="7">
        <v>2634</v>
      </c>
      <c r="AA33" s="7">
        <v>2673</v>
      </c>
      <c r="AB33" s="7">
        <v>2794</v>
      </c>
      <c r="AC33" s="7">
        <v>3012</v>
      </c>
      <c r="AD33" s="7">
        <v>3243</v>
      </c>
      <c r="AE33" s="7">
        <v>3393</v>
      </c>
      <c r="AF33" s="7">
        <v>3456</v>
      </c>
      <c r="AG33" s="7">
        <v>3563</v>
      </c>
      <c r="AH33" s="7">
        <f>_xlfn.RANK.EQ(tblAargau[[#This Row],[2011]],tblAargau[2011])</f>
        <v>58</v>
      </c>
      <c r="AI33" s="4">
        <f t="shared" si="0"/>
        <v>4.562268803945746E-2</v>
      </c>
      <c r="AJ33" s="4">
        <f t="shared" si="1"/>
        <v>-3.7284144427001564E-2</v>
      </c>
      <c r="AK33" s="4">
        <f t="shared" si="2"/>
        <v>0.41952191235059755</v>
      </c>
      <c r="AL33" s="10">
        <f>_xlfn.RANK.EQ(tblAargau[[#This Row],[2001-2011]],tblAargau[2001-2011])</f>
        <v>3</v>
      </c>
      <c r="AM33" s="5">
        <f t="shared" si="3"/>
        <v>0.46444718454582823</v>
      </c>
      <c r="AN33" s="9">
        <f>_xlfn.RANK.EQ(tblAargau[[#This Row],[1981-2011]],tblAargau[1981-2011])</f>
        <v>92</v>
      </c>
      <c r="AO33" s="6">
        <v>3.33</v>
      </c>
      <c r="AP33" s="9">
        <f>_xlfn.RANK.EQ(tblAargau[[#This Row],[Fläche in km²]],tblAargau[Fläche in km²])</f>
        <v>173</v>
      </c>
      <c r="AQ33" s="7">
        <v>1070</v>
      </c>
      <c r="AR33" s="7">
        <f>_xlfn.RANK.EQ(tblAargau[[#This Row],[Einwohner/km²]],tblAargau[Einwohner/km²])</f>
        <v>18</v>
      </c>
      <c r="AS33" s="2">
        <v>95</v>
      </c>
      <c r="AT33" s="2">
        <f>_xlfn.RANK.EQ(tblAargau[[#This Row],[Tax]],tblAargau[Tax],1)</f>
        <v>30</v>
      </c>
    </row>
    <row r="34" spans="1:46" x14ac:dyDescent="0.2">
      <c r="A34" s="18" t="s">
        <v>171</v>
      </c>
      <c r="B34" s="18" t="s">
        <v>166</v>
      </c>
      <c r="C34" s="19">
        <v>2755</v>
      </c>
      <c r="D34" s="19">
        <v>2770</v>
      </c>
      <c r="E34" s="19">
        <v>2787</v>
      </c>
      <c r="F34" s="19">
        <v>2779</v>
      </c>
      <c r="G34" s="19">
        <v>2855</v>
      </c>
      <c r="H34" s="19">
        <v>2933</v>
      </c>
      <c r="I34" s="19">
        <v>3050</v>
      </c>
      <c r="J34" s="19">
        <v>3148</v>
      </c>
      <c r="K34" s="19">
        <v>3187</v>
      </c>
      <c r="L34" s="19">
        <v>3225</v>
      </c>
      <c r="M34" s="19">
        <v>3308</v>
      </c>
      <c r="N34" s="19">
        <v>3306</v>
      </c>
      <c r="O34" s="19">
        <v>3397</v>
      </c>
      <c r="P34" s="19">
        <v>3434</v>
      </c>
      <c r="Q34" s="19">
        <v>3470</v>
      </c>
      <c r="R34" s="19">
        <v>3597</v>
      </c>
      <c r="S34" s="19">
        <v>3586</v>
      </c>
      <c r="T34" s="19">
        <v>3711</v>
      </c>
      <c r="U34" s="19">
        <v>3715</v>
      </c>
      <c r="V34" s="19">
        <v>3678</v>
      </c>
      <c r="W34" s="19">
        <v>3739</v>
      </c>
      <c r="X34" s="19">
        <v>3702</v>
      </c>
      <c r="Y34" s="19">
        <v>3822</v>
      </c>
      <c r="Z34" s="19">
        <v>3891</v>
      </c>
      <c r="AA34" s="19">
        <v>3971</v>
      </c>
      <c r="AB34" s="19">
        <v>4060</v>
      </c>
      <c r="AC34" s="19">
        <v>4124</v>
      </c>
      <c r="AD34" s="19">
        <v>4273</v>
      </c>
      <c r="AE34" s="19">
        <v>4292</v>
      </c>
      <c r="AF34" s="19">
        <v>4382</v>
      </c>
      <c r="AG34" s="19">
        <v>4599</v>
      </c>
      <c r="AH34" s="19">
        <f>_xlfn.RANK.EQ(tblAargau[[#This Row],[2011]],tblAargau[2011])</f>
        <v>35</v>
      </c>
      <c r="AI34" s="20">
        <f t="shared" si="0"/>
        <v>0.1705989110707804</v>
      </c>
      <c r="AJ34" s="20">
        <f t="shared" si="1"/>
        <v>0.11185006045949208</v>
      </c>
      <c r="AK34" s="20">
        <f t="shared" si="2"/>
        <v>0.23000802353570471</v>
      </c>
      <c r="AL34" s="21">
        <f>_xlfn.RANK.EQ(tblAargau[[#This Row],[2001-2011]],tblAargau[2001-2011])</f>
        <v>26</v>
      </c>
      <c r="AM34" s="22">
        <f t="shared" si="3"/>
        <v>0.66932849364791291</v>
      </c>
      <c r="AN34" s="23">
        <f>_xlfn.RANK.EQ(tblAargau[[#This Row],[1981-2011]],tblAargau[1981-2011])</f>
        <v>56</v>
      </c>
      <c r="AO34" s="24">
        <v>6.21</v>
      </c>
      <c r="AP34" s="23">
        <f>_xlfn.RANK.EQ(tblAargau[[#This Row],[Fläche in km²]],tblAargau[Fläche in km²])</f>
        <v>90</v>
      </c>
      <c r="AQ34" s="19">
        <v>741</v>
      </c>
      <c r="AR34" s="19">
        <f>_xlfn.RANK.EQ(tblAargau[[#This Row],[Einwohner/km²]],tblAargau[Einwohner/km²])</f>
        <v>46</v>
      </c>
      <c r="AS34" s="2">
        <v>95</v>
      </c>
      <c r="AT34" s="2">
        <f>_xlfn.RANK.EQ(tblAargau[[#This Row],[Tax]],tblAargau[Tax],1)</f>
        <v>30</v>
      </c>
    </row>
    <row r="35" spans="1:46" x14ac:dyDescent="0.2">
      <c r="A35" s="1" t="s">
        <v>159</v>
      </c>
      <c r="B35" s="1" t="s">
        <v>166</v>
      </c>
      <c r="C35" s="2">
        <v>850</v>
      </c>
      <c r="D35" s="2">
        <v>872</v>
      </c>
      <c r="E35" s="2">
        <v>888</v>
      </c>
      <c r="F35" s="2">
        <v>917</v>
      </c>
      <c r="G35" s="2">
        <v>926</v>
      </c>
      <c r="H35" s="2">
        <v>965</v>
      </c>
      <c r="I35" s="2">
        <v>993</v>
      </c>
      <c r="J35" s="2">
        <v>1005</v>
      </c>
      <c r="K35" s="2">
        <v>1014</v>
      </c>
      <c r="L35" s="2">
        <v>1035</v>
      </c>
      <c r="M35" s="2">
        <v>1074</v>
      </c>
      <c r="N35" s="2">
        <v>1061</v>
      </c>
      <c r="O35" s="2">
        <v>1144</v>
      </c>
      <c r="P35" s="2">
        <v>1201</v>
      </c>
      <c r="Q35" s="2">
        <v>1203</v>
      </c>
      <c r="R35" s="2">
        <v>1204</v>
      </c>
      <c r="S35" s="2">
        <v>1251</v>
      </c>
      <c r="T35" s="2">
        <v>1273</v>
      </c>
      <c r="U35" s="2">
        <v>1288</v>
      </c>
      <c r="V35" s="2">
        <v>1316</v>
      </c>
      <c r="W35" s="2">
        <v>1321</v>
      </c>
      <c r="X35" s="2">
        <v>1348</v>
      </c>
      <c r="Y35" s="2">
        <v>1359</v>
      </c>
      <c r="Z35" s="2">
        <v>1357</v>
      </c>
      <c r="AA35" s="2">
        <v>1389</v>
      </c>
      <c r="AB35" s="2">
        <v>1393</v>
      </c>
      <c r="AC35" s="2">
        <v>1613</v>
      </c>
      <c r="AD35" s="2">
        <v>1777</v>
      </c>
      <c r="AE35" s="2">
        <v>1927</v>
      </c>
      <c r="AF35" s="2">
        <v>1943</v>
      </c>
      <c r="AG35" s="7">
        <v>2016</v>
      </c>
      <c r="AH35" s="7">
        <f>_xlfn.RANK.EQ(tblAargau[[#This Row],[2011]],tblAargau[2011])</f>
        <v>97</v>
      </c>
      <c r="AI35" s="4">
        <f t="shared" si="0"/>
        <v>0.2176470588235293</v>
      </c>
      <c r="AJ35" s="4">
        <f t="shared" si="1"/>
        <v>0.22532588454376157</v>
      </c>
      <c r="AK35" s="4">
        <f t="shared" si="2"/>
        <v>0.52611657834973502</v>
      </c>
      <c r="AL35" s="10">
        <f>_xlfn.RANK.EQ(tblAargau[[#This Row],[2001-2011]],tblAargau[2001-2011])</f>
        <v>1</v>
      </c>
      <c r="AM35" s="5">
        <f t="shared" si="3"/>
        <v>1.3717647058823528</v>
      </c>
      <c r="AN35" s="9">
        <f>_xlfn.RANK.EQ(tblAargau[[#This Row],[1981-2011]],tblAargau[1981-2011])</f>
        <v>9</v>
      </c>
      <c r="AO35" s="6">
        <v>3.73</v>
      </c>
      <c r="AP35" s="9">
        <f>_xlfn.RANK.EQ(tblAargau[[#This Row],[Fläche in km²]],tblAargau[Fläche in km²])</f>
        <v>162</v>
      </c>
      <c r="AQ35" s="7">
        <v>540</v>
      </c>
      <c r="AR35" s="7">
        <f>_xlfn.RANK.EQ(tblAargau[[#This Row],[Einwohner/km²]],tblAargau[Einwohner/km²])</f>
        <v>64</v>
      </c>
      <c r="AS35" s="2">
        <v>95</v>
      </c>
      <c r="AT35" s="2">
        <f>_xlfn.RANK.EQ(tblAargau[[#This Row],[Tax]],tblAargau[Tax],1)</f>
        <v>30</v>
      </c>
    </row>
    <row r="36" spans="1:46" x14ac:dyDescent="0.2">
      <c r="A36" s="1" t="s">
        <v>66</v>
      </c>
      <c r="B36" s="1" t="s">
        <v>43</v>
      </c>
      <c r="C36" s="7">
        <v>2739</v>
      </c>
      <c r="D36" s="7">
        <v>2741</v>
      </c>
      <c r="E36" s="7">
        <v>2744</v>
      </c>
      <c r="F36" s="7">
        <v>2836</v>
      </c>
      <c r="G36" s="7">
        <v>2872</v>
      </c>
      <c r="H36" s="7">
        <v>2883</v>
      </c>
      <c r="I36" s="7">
        <v>2886</v>
      </c>
      <c r="J36" s="7">
        <v>2997</v>
      </c>
      <c r="K36" s="7">
        <v>2961</v>
      </c>
      <c r="L36" s="7">
        <v>3003</v>
      </c>
      <c r="M36" s="7">
        <v>3152</v>
      </c>
      <c r="N36" s="7">
        <v>3212</v>
      </c>
      <c r="O36" s="7">
        <v>3213</v>
      </c>
      <c r="P36" s="7">
        <v>3301</v>
      </c>
      <c r="Q36" s="7">
        <v>3372</v>
      </c>
      <c r="R36" s="7">
        <v>3441</v>
      </c>
      <c r="S36" s="7">
        <v>3500</v>
      </c>
      <c r="T36" s="7">
        <v>3503</v>
      </c>
      <c r="U36" s="7">
        <v>3604</v>
      </c>
      <c r="V36" s="7">
        <v>3654</v>
      </c>
      <c r="W36" s="7">
        <v>3675</v>
      </c>
      <c r="X36" s="7">
        <v>3726</v>
      </c>
      <c r="Y36" s="7">
        <v>3701</v>
      </c>
      <c r="Z36" s="7">
        <v>3735</v>
      </c>
      <c r="AA36" s="7">
        <v>3767</v>
      </c>
      <c r="AB36" s="7">
        <v>3775</v>
      </c>
      <c r="AC36" s="7">
        <v>3816</v>
      </c>
      <c r="AD36" s="7">
        <v>4019</v>
      </c>
      <c r="AE36" s="7">
        <v>4119</v>
      </c>
      <c r="AF36" s="7">
        <v>4220</v>
      </c>
      <c r="AG36" s="7">
        <v>4245</v>
      </c>
      <c r="AH36" s="7">
        <f>_xlfn.RANK.EQ(tblAargau[[#This Row],[2011]],tblAargau[2011])</f>
        <v>41</v>
      </c>
      <c r="AI36" s="4">
        <f t="shared" si="0"/>
        <v>9.6385542168674787E-2</v>
      </c>
      <c r="AJ36" s="4">
        <f t="shared" si="1"/>
        <v>0.15926395939086291</v>
      </c>
      <c r="AK36" s="4">
        <f t="shared" si="2"/>
        <v>0.15510204081632661</v>
      </c>
      <c r="AL36" s="10">
        <f>_xlfn.RANK.EQ(tblAargau[[#This Row],[2001-2011]],tblAargau[2001-2011])</f>
        <v>69</v>
      </c>
      <c r="AM36" s="5">
        <f t="shared" si="3"/>
        <v>0.54983570646221258</v>
      </c>
      <c r="AN36" s="9">
        <f>_xlfn.RANK.EQ(tblAargau[[#This Row],[1981-2011]],tblAargau[1981-2011])</f>
        <v>78</v>
      </c>
      <c r="AO36" s="6">
        <v>9.3800000000000008</v>
      </c>
      <c r="AP36" s="9">
        <f>_xlfn.RANK.EQ(tblAargau[[#This Row],[Fläche in km²]],tblAargau[Fläche in km²])</f>
        <v>43</v>
      </c>
      <c r="AQ36" s="7">
        <v>453</v>
      </c>
      <c r="AR36" s="7">
        <f>_xlfn.RANK.EQ(tblAargau[[#This Row],[Einwohner/km²]],tblAargau[Einwohner/km²])</f>
        <v>80</v>
      </c>
      <c r="AS36" s="2">
        <v>95</v>
      </c>
      <c r="AT36" s="2">
        <f>_xlfn.RANK.EQ(tblAargau[[#This Row],[Tax]],tblAargau[Tax],1)</f>
        <v>30</v>
      </c>
    </row>
    <row r="37" spans="1:46" x14ac:dyDescent="0.2">
      <c r="A37" s="1" t="s">
        <v>103</v>
      </c>
      <c r="B37" s="1" t="s">
        <v>96</v>
      </c>
      <c r="C37" s="7">
        <v>938</v>
      </c>
      <c r="D37" s="7">
        <v>962</v>
      </c>
      <c r="E37" s="7">
        <v>962</v>
      </c>
      <c r="F37" s="7">
        <v>958</v>
      </c>
      <c r="G37" s="7">
        <v>997</v>
      </c>
      <c r="H37" s="7">
        <v>1111</v>
      </c>
      <c r="I37" s="7">
        <v>1160</v>
      </c>
      <c r="J37" s="7">
        <v>1140</v>
      </c>
      <c r="K37" s="7">
        <v>1246</v>
      </c>
      <c r="L37" s="7">
        <v>1308</v>
      </c>
      <c r="M37" s="7">
        <v>1409</v>
      </c>
      <c r="N37" s="7">
        <v>1395</v>
      </c>
      <c r="O37" s="7">
        <v>1478</v>
      </c>
      <c r="P37" s="7">
        <v>1532</v>
      </c>
      <c r="Q37" s="7">
        <v>1525</v>
      </c>
      <c r="R37" s="7">
        <v>1537</v>
      </c>
      <c r="S37" s="7">
        <v>1550</v>
      </c>
      <c r="T37" s="7">
        <v>1699</v>
      </c>
      <c r="U37" s="7">
        <v>1730</v>
      </c>
      <c r="V37" s="7">
        <v>1792</v>
      </c>
      <c r="W37" s="7">
        <v>1810</v>
      </c>
      <c r="X37" s="7">
        <v>1829</v>
      </c>
      <c r="Y37" s="7">
        <v>1893</v>
      </c>
      <c r="Z37" s="7">
        <v>1939</v>
      </c>
      <c r="AA37" s="7">
        <v>1978</v>
      </c>
      <c r="AB37" s="7">
        <v>1951</v>
      </c>
      <c r="AC37" s="7">
        <v>2031</v>
      </c>
      <c r="AD37" s="7">
        <v>2059</v>
      </c>
      <c r="AE37" s="7">
        <v>2124</v>
      </c>
      <c r="AF37" s="7">
        <v>2170</v>
      </c>
      <c r="AG37" s="7">
        <v>2145</v>
      </c>
      <c r="AH37" s="7">
        <f>_xlfn.RANK.EQ(tblAargau[[#This Row],[2011]],tblAargau[2011])</f>
        <v>90</v>
      </c>
      <c r="AI37" s="4">
        <f t="shared" si="0"/>
        <v>0.3944562899786781</v>
      </c>
      <c r="AJ37" s="4">
        <f t="shared" si="1"/>
        <v>0.27182398864442869</v>
      </c>
      <c r="AK37" s="4">
        <f t="shared" si="2"/>
        <v>0.18508287292817682</v>
      </c>
      <c r="AL37" s="10">
        <f>_xlfn.RANK.EQ(tblAargau[[#This Row],[2001-2011]],tblAargau[2001-2011])</f>
        <v>51</v>
      </c>
      <c r="AM37" s="5">
        <f t="shared" si="3"/>
        <v>1.2867803837953091</v>
      </c>
      <c r="AN37" s="9">
        <f>_xlfn.RANK.EQ(tblAargau[[#This Row],[1981-2011]],tblAargau[1981-2011])</f>
        <v>13</v>
      </c>
      <c r="AO37" s="6">
        <v>5.15</v>
      </c>
      <c r="AP37" s="9">
        <f>_xlfn.RANK.EQ(tblAargau[[#This Row],[Fläche in km²]],tblAargau[Fläche in km²])</f>
        <v>116</v>
      </c>
      <c r="AQ37" s="7">
        <v>417</v>
      </c>
      <c r="AR37" s="7">
        <f>_xlfn.RANK.EQ(tblAargau[[#This Row],[Einwohner/km²]],tblAargau[Einwohner/km²])</f>
        <v>86</v>
      </c>
      <c r="AS37" s="2">
        <v>95</v>
      </c>
      <c r="AT37" s="2">
        <f>_xlfn.RANK.EQ(tblAargau[[#This Row],[Tax]],tblAargau[Tax],1)</f>
        <v>30</v>
      </c>
    </row>
    <row r="38" spans="1:46" x14ac:dyDescent="0.2">
      <c r="A38" s="1" t="s">
        <v>78</v>
      </c>
      <c r="B38" s="1" t="s">
        <v>254</v>
      </c>
      <c r="C38" s="2">
        <v>808</v>
      </c>
      <c r="D38" s="2">
        <v>821</v>
      </c>
      <c r="E38" s="2">
        <v>867</v>
      </c>
      <c r="F38" s="2">
        <v>912</v>
      </c>
      <c r="G38" s="2">
        <v>918</v>
      </c>
      <c r="H38" s="2">
        <v>923</v>
      </c>
      <c r="I38" s="2">
        <v>940</v>
      </c>
      <c r="J38" s="2">
        <v>995</v>
      </c>
      <c r="K38" s="2">
        <v>1034</v>
      </c>
      <c r="L38" s="2">
        <v>1057</v>
      </c>
      <c r="M38" s="2">
        <v>1112</v>
      </c>
      <c r="N38" s="2">
        <v>1123</v>
      </c>
      <c r="O38" s="2">
        <v>1225</v>
      </c>
      <c r="P38" s="2">
        <v>1267</v>
      </c>
      <c r="Q38" s="2">
        <v>1345</v>
      </c>
      <c r="R38" s="2">
        <v>1395</v>
      </c>
      <c r="S38" s="2">
        <v>1423</v>
      </c>
      <c r="T38" s="2">
        <v>1454</v>
      </c>
      <c r="U38" s="2">
        <v>1489</v>
      </c>
      <c r="V38" s="2">
        <v>1556</v>
      </c>
      <c r="W38" s="2">
        <v>1616</v>
      </c>
      <c r="X38" s="2">
        <v>1625</v>
      </c>
      <c r="Y38" s="2">
        <v>1646</v>
      </c>
      <c r="Z38" s="2">
        <v>1648</v>
      </c>
      <c r="AA38" s="2">
        <v>1659</v>
      </c>
      <c r="AB38" s="2">
        <v>1693</v>
      </c>
      <c r="AC38" s="2">
        <v>1736</v>
      </c>
      <c r="AD38" s="2">
        <v>1823</v>
      </c>
      <c r="AE38" s="2">
        <v>1856</v>
      </c>
      <c r="AF38" s="2">
        <v>1871</v>
      </c>
      <c r="AG38" s="7">
        <v>1886</v>
      </c>
      <c r="AH38" s="7">
        <f>_xlfn.RANK.EQ(tblAargau[[#This Row],[2011]],tblAargau[2011])</f>
        <v>102</v>
      </c>
      <c r="AI38" s="4">
        <f t="shared" si="0"/>
        <v>0.30816831683168311</v>
      </c>
      <c r="AJ38" s="4">
        <f t="shared" si="1"/>
        <v>0.39928057553956831</v>
      </c>
      <c r="AK38" s="4">
        <f t="shared" si="2"/>
        <v>0.16707920792079212</v>
      </c>
      <c r="AL38" s="10">
        <f>_xlfn.RANK.EQ(tblAargau[[#This Row],[2001-2011]],tblAargau[2001-2011])</f>
        <v>65</v>
      </c>
      <c r="AM38" s="5">
        <f t="shared" si="3"/>
        <v>1.3341584158415842</v>
      </c>
      <c r="AN38" s="9">
        <f>_xlfn.RANK.EQ(tblAargau[[#This Row],[1981-2011]],tblAargau[1981-2011])</f>
        <v>11</v>
      </c>
      <c r="AO38" s="6">
        <v>5.7</v>
      </c>
      <c r="AP38" s="9">
        <f>_xlfn.RANK.EQ(tblAargau[[#This Row],[Fläche in km²]],tblAargau[Fläche in km²])</f>
        <v>102</v>
      </c>
      <c r="AQ38" s="7">
        <v>331</v>
      </c>
      <c r="AR38" s="7">
        <f>_xlfn.RANK.EQ(tblAargau[[#This Row],[Einwohner/km²]],tblAargau[Einwohner/km²])</f>
        <v>108</v>
      </c>
      <c r="AS38" s="2">
        <v>95</v>
      </c>
      <c r="AT38" s="2">
        <f>_xlfn.RANK.EQ(tblAargau[[#This Row],[Tax]],tblAargau[Tax],1)</f>
        <v>30</v>
      </c>
    </row>
    <row r="39" spans="1:46" x14ac:dyDescent="0.2">
      <c r="A39" s="1" t="s">
        <v>91</v>
      </c>
      <c r="B39" s="1" t="s">
        <v>254</v>
      </c>
      <c r="C39" s="2">
        <v>157</v>
      </c>
      <c r="D39" s="2">
        <v>154</v>
      </c>
      <c r="E39" s="2">
        <v>163</v>
      </c>
      <c r="F39" s="2">
        <v>187</v>
      </c>
      <c r="G39" s="2">
        <v>199</v>
      </c>
      <c r="H39" s="2">
        <v>204</v>
      </c>
      <c r="I39" s="2">
        <v>214</v>
      </c>
      <c r="J39" s="2">
        <v>235</v>
      </c>
      <c r="K39" s="2">
        <v>240</v>
      </c>
      <c r="L39" s="2">
        <v>249</v>
      </c>
      <c r="M39" s="2">
        <v>256</v>
      </c>
      <c r="N39" s="2">
        <v>267</v>
      </c>
      <c r="O39" s="2">
        <v>273</v>
      </c>
      <c r="P39" s="2">
        <v>269</v>
      </c>
      <c r="Q39" s="2">
        <v>268</v>
      </c>
      <c r="R39" s="2">
        <v>270</v>
      </c>
      <c r="S39" s="2">
        <v>302</v>
      </c>
      <c r="T39" s="2">
        <v>312</v>
      </c>
      <c r="U39" s="2">
        <v>321</v>
      </c>
      <c r="V39" s="2">
        <v>396</v>
      </c>
      <c r="W39" s="2">
        <v>429</v>
      </c>
      <c r="X39" s="2">
        <v>448</v>
      </c>
      <c r="Y39" s="2">
        <v>489</v>
      </c>
      <c r="Z39" s="2">
        <v>496</v>
      </c>
      <c r="AA39" s="2">
        <v>487</v>
      </c>
      <c r="AB39" s="2">
        <v>477</v>
      </c>
      <c r="AC39" s="2">
        <v>489</v>
      </c>
      <c r="AD39" s="2">
        <v>504</v>
      </c>
      <c r="AE39" s="2">
        <v>531</v>
      </c>
      <c r="AF39" s="2">
        <v>543</v>
      </c>
      <c r="AG39" s="7">
        <v>539</v>
      </c>
      <c r="AH39" s="7">
        <f>_xlfn.RANK.EQ(tblAargau[[#This Row],[2011]],tblAargau[2011])</f>
        <v>196</v>
      </c>
      <c r="AI39" s="4">
        <f t="shared" si="0"/>
        <v>0.58598726114649691</v>
      </c>
      <c r="AJ39" s="4">
        <f t="shared" si="1"/>
        <v>0.546875</v>
      </c>
      <c r="AK39" s="4">
        <f t="shared" si="2"/>
        <v>0.25641025641025639</v>
      </c>
      <c r="AL39" s="10">
        <f>_xlfn.RANK.EQ(tblAargau[[#This Row],[2001-2011]],tblAargau[2001-2011])</f>
        <v>21</v>
      </c>
      <c r="AM39" s="5">
        <f t="shared" si="3"/>
        <v>2.4331210191082802</v>
      </c>
      <c r="AN39" s="9">
        <f>_xlfn.RANK.EQ(tblAargau[[#This Row],[1981-2011]],tblAargau[1981-2011])</f>
        <v>1</v>
      </c>
      <c r="AO39" s="6">
        <v>1.66</v>
      </c>
      <c r="AP39" s="9">
        <f>_xlfn.RANK.EQ(tblAargau[[#This Row],[Fläche in km²]],tblAargau[Fläche in km²])</f>
        <v>212</v>
      </c>
      <c r="AQ39" s="7">
        <v>325</v>
      </c>
      <c r="AR39" s="7">
        <f>_xlfn.RANK.EQ(tblAargau[[#This Row],[Einwohner/km²]],tblAargau[Einwohner/km²])</f>
        <v>110</v>
      </c>
      <c r="AS39" s="2">
        <v>95</v>
      </c>
      <c r="AT39" s="2">
        <f>_xlfn.RANK.EQ(tblAargau[[#This Row],[Tax]],tblAargau[Tax],1)</f>
        <v>30</v>
      </c>
    </row>
    <row r="40" spans="1:46" x14ac:dyDescent="0.2">
      <c r="A40" s="1" t="s">
        <v>76</v>
      </c>
      <c r="B40" s="1" t="s">
        <v>254</v>
      </c>
      <c r="C40" s="7">
        <v>1679</v>
      </c>
      <c r="D40" s="7">
        <v>1708</v>
      </c>
      <c r="E40" s="7">
        <v>1731</v>
      </c>
      <c r="F40" s="7">
        <v>1766</v>
      </c>
      <c r="G40" s="7">
        <v>1764</v>
      </c>
      <c r="H40" s="7">
        <v>1804</v>
      </c>
      <c r="I40" s="7">
        <v>1800</v>
      </c>
      <c r="J40" s="7">
        <v>1801</v>
      </c>
      <c r="K40" s="7">
        <v>1798</v>
      </c>
      <c r="L40" s="7">
        <v>1819</v>
      </c>
      <c r="M40" s="7">
        <v>1865</v>
      </c>
      <c r="N40" s="7">
        <v>1907</v>
      </c>
      <c r="O40" s="7">
        <v>1952</v>
      </c>
      <c r="P40" s="7">
        <v>1968</v>
      </c>
      <c r="Q40" s="7">
        <v>1960</v>
      </c>
      <c r="R40" s="7">
        <v>1967</v>
      </c>
      <c r="S40" s="7">
        <v>1980</v>
      </c>
      <c r="T40" s="7">
        <v>1983</v>
      </c>
      <c r="U40" s="7">
        <v>1961</v>
      </c>
      <c r="V40" s="7">
        <v>2005</v>
      </c>
      <c r="W40" s="7">
        <v>1965</v>
      </c>
      <c r="X40" s="7">
        <v>1977</v>
      </c>
      <c r="Y40" s="7">
        <v>2025</v>
      </c>
      <c r="Z40" s="7">
        <v>2051</v>
      </c>
      <c r="AA40" s="7">
        <v>2056</v>
      </c>
      <c r="AB40" s="7">
        <v>2079</v>
      </c>
      <c r="AC40" s="7">
        <v>2141</v>
      </c>
      <c r="AD40" s="7">
        <v>2167</v>
      </c>
      <c r="AE40" s="7">
        <v>2201</v>
      </c>
      <c r="AF40" s="7">
        <v>2260</v>
      </c>
      <c r="AG40" s="7">
        <v>2346</v>
      </c>
      <c r="AH40" s="7">
        <f>_xlfn.RANK.EQ(tblAargau[[#This Row],[2011]],tblAargau[2011])</f>
        <v>87</v>
      </c>
      <c r="AI40" s="4">
        <f t="shared" si="0"/>
        <v>8.3382966051220864E-2</v>
      </c>
      <c r="AJ40" s="4">
        <f t="shared" si="1"/>
        <v>7.5067024128686377E-2</v>
      </c>
      <c r="AK40" s="4">
        <f t="shared" si="2"/>
        <v>0.19389312977099227</v>
      </c>
      <c r="AL40" s="10">
        <f>_xlfn.RANK.EQ(tblAargau[[#This Row],[2001-2011]],tblAargau[2001-2011])</f>
        <v>43</v>
      </c>
      <c r="AM40" s="5">
        <f t="shared" si="3"/>
        <v>0.39726027397260277</v>
      </c>
      <c r="AN40" s="9">
        <f>_xlfn.RANK.EQ(tblAargau[[#This Row],[1981-2011]],tblAargau[1981-2011])</f>
        <v>114</v>
      </c>
      <c r="AO40" s="6">
        <v>7.75</v>
      </c>
      <c r="AP40" s="9">
        <f>_xlfn.RANK.EQ(tblAargau[[#This Row],[Fläche in km²]],tblAargau[Fläche in km²])</f>
        <v>64</v>
      </c>
      <c r="AQ40" s="7">
        <v>303</v>
      </c>
      <c r="AR40" s="7">
        <f>_xlfn.RANK.EQ(tblAargau[[#This Row],[Einwohner/km²]],tblAargau[Einwohner/km²])</f>
        <v>117</v>
      </c>
      <c r="AS40" s="2">
        <v>95</v>
      </c>
      <c r="AT40" s="2">
        <f>_xlfn.RANK.EQ(tblAargau[[#This Row],[Tax]],tblAargau[Tax],1)</f>
        <v>30</v>
      </c>
    </row>
    <row r="41" spans="1:46" x14ac:dyDescent="0.2">
      <c r="A41" s="1" t="s">
        <v>146</v>
      </c>
      <c r="B41" s="1" t="s">
        <v>145</v>
      </c>
      <c r="C41" s="2">
        <v>616</v>
      </c>
      <c r="D41" s="2">
        <v>611</v>
      </c>
      <c r="E41" s="2">
        <v>601</v>
      </c>
      <c r="F41" s="2">
        <v>600</v>
      </c>
      <c r="G41" s="2">
        <v>598</v>
      </c>
      <c r="H41" s="2">
        <v>608</v>
      </c>
      <c r="I41" s="2">
        <v>607</v>
      </c>
      <c r="J41" s="2">
        <v>617</v>
      </c>
      <c r="K41" s="2">
        <v>622</v>
      </c>
      <c r="L41" s="2">
        <v>614</v>
      </c>
      <c r="M41" s="2">
        <v>616</v>
      </c>
      <c r="N41" s="2">
        <v>624</v>
      </c>
      <c r="O41" s="2">
        <v>612</v>
      </c>
      <c r="P41" s="2">
        <v>600</v>
      </c>
      <c r="Q41" s="2">
        <v>596</v>
      </c>
      <c r="R41" s="2">
        <v>601</v>
      </c>
      <c r="S41" s="2">
        <v>581</v>
      </c>
      <c r="T41" s="2">
        <v>581</v>
      </c>
      <c r="U41" s="2">
        <v>578</v>
      </c>
      <c r="V41" s="2">
        <v>591</v>
      </c>
      <c r="W41" s="2">
        <v>601</v>
      </c>
      <c r="X41" s="2">
        <v>603</v>
      </c>
      <c r="Y41" s="2">
        <v>608</v>
      </c>
      <c r="Z41" s="2">
        <v>604</v>
      </c>
      <c r="AA41" s="2">
        <v>608</v>
      </c>
      <c r="AB41" s="2">
        <v>659</v>
      </c>
      <c r="AC41" s="2">
        <v>695</v>
      </c>
      <c r="AD41" s="2">
        <v>710</v>
      </c>
      <c r="AE41" s="2">
        <v>720</v>
      </c>
      <c r="AF41" s="2">
        <v>745</v>
      </c>
      <c r="AG41" s="7">
        <v>831</v>
      </c>
      <c r="AH41" s="7">
        <f>_xlfn.RANK.EQ(tblAargau[[#This Row],[2011]],tblAargau[2011])</f>
        <v>172</v>
      </c>
      <c r="AI41" s="4">
        <f t="shared" si="0"/>
        <v>-3.2467532467532756E-3</v>
      </c>
      <c r="AJ41" s="4">
        <f t="shared" si="1"/>
        <v>-4.0584415584415612E-2</v>
      </c>
      <c r="AK41" s="4">
        <f t="shared" si="2"/>
        <v>0.3826955074875209</v>
      </c>
      <c r="AL41" s="10">
        <f>_xlfn.RANK.EQ(tblAargau[[#This Row],[2001-2011]],tblAargau[2001-2011])</f>
        <v>5</v>
      </c>
      <c r="AM41" s="5">
        <f t="shared" si="3"/>
        <v>0.34902597402597402</v>
      </c>
      <c r="AN41" s="9">
        <f>_xlfn.RANK.EQ(tblAargau[[#This Row],[1981-2011]],tblAargau[1981-2011])</f>
        <v>136</v>
      </c>
      <c r="AO41" s="6">
        <v>2.46</v>
      </c>
      <c r="AP41" s="9">
        <f>_xlfn.RANK.EQ(tblAargau[[#This Row],[Fläche in km²]],tblAargau[Fläche in km²])</f>
        <v>200</v>
      </c>
      <c r="AQ41" s="7">
        <v>338</v>
      </c>
      <c r="AR41" s="7">
        <f>_xlfn.RANK.EQ(tblAargau[[#This Row],[Einwohner/km²]],tblAargau[Einwohner/km²])</f>
        <v>103</v>
      </c>
      <c r="AS41" s="2">
        <v>96</v>
      </c>
      <c r="AT41" s="2">
        <f>_xlfn.RANK.EQ(tblAargau[[#This Row],[Tax]],tblAargau[Tax],1)</f>
        <v>40</v>
      </c>
    </row>
    <row r="42" spans="1:46" x14ac:dyDescent="0.2">
      <c r="A42" s="1" t="s">
        <v>33</v>
      </c>
      <c r="B42" s="1" t="s">
        <v>31</v>
      </c>
      <c r="C42" s="7">
        <v>5845</v>
      </c>
      <c r="D42" s="7">
        <v>5799</v>
      </c>
      <c r="E42" s="7">
        <v>5749</v>
      </c>
      <c r="F42" s="7">
        <v>5675</v>
      </c>
      <c r="G42" s="7">
        <v>5689</v>
      </c>
      <c r="H42" s="7">
        <v>5717</v>
      </c>
      <c r="I42" s="7">
        <v>5676</v>
      </c>
      <c r="J42" s="7">
        <v>5700</v>
      </c>
      <c r="K42" s="7">
        <v>5636</v>
      </c>
      <c r="L42" s="7">
        <v>5639</v>
      </c>
      <c r="M42" s="7">
        <v>5832</v>
      </c>
      <c r="N42" s="7">
        <v>5844</v>
      </c>
      <c r="O42" s="7">
        <v>5883</v>
      </c>
      <c r="P42" s="7">
        <v>5867</v>
      </c>
      <c r="Q42" s="7">
        <v>5944</v>
      </c>
      <c r="R42" s="7">
        <v>6000</v>
      </c>
      <c r="S42" s="7">
        <v>5980</v>
      </c>
      <c r="T42" s="7">
        <v>5952</v>
      </c>
      <c r="U42" s="7">
        <v>6054</v>
      </c>
      <c r="V42" s="7">
        <v>6150</v>
      </c>
      <c r="W42" s="7">
        <v>6114</v>
      </c>
      <c r="X42" s="7">
        <v>6190</v>
      </c>
      <c r="Y42" s="7">
        <v>6297</v>
      </c>
      <c r="Z42" s="7">
        <v>6311</v>
      </c>
      <c r="AA42" s="7">
        <v>6281</v>
      </c>
      <c r="AB42" s="7">
        <v>6243</v>
      </c>
      <c r="AC42" s="7">
        <v>6199</v>
      </c>
      <c r="AD42" s="7">
        <v>6478</v>
      </c>
      <c r="AE42" s="7">
        <v>6677</v>
      </c>
      <c r="AF42" s="7">
        <v>6969</v>
      </c>
      <c r="AG42" s="7">
        <v>7224</v>
      </c>
      <c r="AH42" s="7">
        <f>_xlfn.RANK.EQ(tblAargau[[#This Row],[2011]],tblAargau[2011])</f>
        <v>18</v>
      </c>
      <c r="AI42" s="4">
        <f t="shared" si="0"/>
        <v>-3.5243798118049563E-2</v>
      </c>
      <c r="AJ42" s="4">
        <f t="shared" si="1"/>
        <v>5.4526748971193362E-2</v>
      </c>
      <c r="AK42" s="4">
        <f t="shared" si="2"/>
        <v>0.18155053974484781</v>
      </c>
      <c r="AL42" s="10">
        <f>_xlfn.RANK.EQ(tblAargau[[#This Row],[2001-2011]],tblAargau[2001-2011])</f>
        <v>56</v>
      </c>
      <c r="AM42" s="5">
        <f t="shared" si="3"/>
        <v>0.23592814371257487</v>
      </c>
      <c r="AN42" s="9">
        <f>_xlfn.RANK.EQ(tblAargau[[#This Row],[1981-2011]],tblAargau[1981-2011])</f>
        <v>177</v>
      </c>
      <c r="AO42" s="6">
        <v>5.33</v>
      </c>
      <c r="AP42" s="9">
        <f>_xlfn.RANK.EQ(tblAargau[[#This Row],[Fläche in km²]],tblAargau[Fläche in km²])</f>
        <v>114</v>
      </c>
      <c r="AQ42" s="7">
        <v>1355</v>
      </c>
      <c r="AR42" s="7">
        <f>_xlfn.RANK.EQ(tblAargau[[#This Row],[Einwohner/km²]],tblAargau[Einwohner/km²])</f>
        <v>11</v>
      </c>
      <c r="AS42" s="2">
        <v>97</v>
      </c>
      <c r="AT42" s="2">
        <f>_xlfn.RANK.EQ(tblAargau[[#This Row],[Tax]],tblAargau[Tax],1)</f>
        <v>41</v>
      </c>
    </row>
    <row r="43" spans="1:46" x14ac:dyDescent="0.2">
      <c r="A43" s="1" t="s">
        <v>71</v>
      </c>
      <c r="B43" s="1" t="s">
        <v>254</v>
      </c>
      <c r="C43" s="7">
        <v>4723</v>
      </c>
      <c r="D43" s="7">
        <v>4713</v>
      </c>
      <c r="E43" s="7">
        <v>4705</v>
      </c>
      <c r="F43" s="7">
        <v>4718</v>
      </c>
      <c r="G43" s="7">
        <v>4674</v>
      </c>
      <c r="H43" s="7">
        <v>4676</v>
      </c>
      <c r="I43" s="7">
        <v>4845</v>
      </c>
      <c r="J43" s="7">
        <v>5018</v>
      </c>
      <c r="K43" s="7">
        <v>5084</v>
      </c>
      <c r="L43" s="7">
        <v>5165</v>
      </c>
      <c r="M43" s="7">
        <v>5066</v>
      </c>
      <c r="N43" s="7">
        <v>5091</v>
      </c>
      <c r="O43" s="7">
        <v>5144</v>
      </c>
      <c r="P43" s="7">
        <v>5162</v>
      </c>
      <c r="Q43" s="7">
        <v>5207</v>
      </c>
      <c r="R43" s="7">
        <v>5175</v>
      </c>
      <c r="S43" s="7">
        <v>5211</v>
      </c>
      <c r="T43" s="7">
        <v>5206</v>
      </c>
      <c r="U43" s="7">
        <v>5177</v>
      </c>
      <c r="V43" s="7">
        <v>5218</v>
      </c>
      <c r="W43" s="7">
        <v>5419</v>
      </c>
      <c r="X43" s="7">
        <v>5725</v>
      </c>
      <c r="Y43" s="7">
        <v>5848</v>
      </c>
      <c r="Z43" s="7">
        <v>5977</v>
      </c>
      <c r="AA43" s="7">
        <v>6069</v>
      </c>
      <c r="AB43" s="7">
        <v>6053</v>
      </c>
      <c r="AC43" s="7">
        <v>6095</v>
      </c>
      <c r="AD43" s="7">
        <v>6233</v>
      </c>
      <c r="AE43" s="7">
        <v>6281</v>
      </c>
      <c r="AF43" s="7">
        <v>6340</v>
      </c>
      <c r="AG43" s="7">
        <v>6408</v>
      </c>
      <c r="AH43" s="7">
        <f>_xlfn.RANK.EQ(tblAargau[[#This Row],[2011]],tblAargau[2011])</f>
        <v>24</v>
      </c>
      <c r="AI43" s="4">
        <f t="shared" si="0"/>
        <v>9.3584586068176989E-2</v>
      </c>
      <c r="AJ43" s="4">
        <f t="shared" si="1"/>
        <v>3.0003947887879967E-2</v>
      </c>
      <c r="AK43" s="4">
        <f t="shared" si="2"/>
        <v>0.18250599741649753</v>
      </c>
      <c r="AL43" s="10">
        <f>_xlfn.RANK.EQ(tblAargau[[#This Row],[2001-2011]],tblAargau[2001-2011])</f>
        <v>53</v>
      </c>
      <c r="AM43" s="5">
        <f t="shared" si="3"/>
        <v>0.35676476815583325</v>
      </c>
      <c r="AN43" s="9">
        <f>_xlfn.RANK.EQ(tblAargau[[#This Row],[1981-2011]],tblAargau[1981-2011])</f>
        <v>134</v>
      </c>
      <c r="AO43" s="6">
        <v>8.02</v>
      </c>
      <c r="AP43" s="9">
        <f>_xlfn.RANK.EQ(tblAargau[[#This Row],[Fläche in km²]],tblAargau[Fläche in km²])</f>
        <v>61</v>
      </c>
      <c r="AQ43" s="7">
        <v>799</v>
      </c>
      <c r="AR43" s="7">
        <f>_xlfn.RANK.EQ(tblAargau[[#This Row],[Einwohner/km²]],tblAargau[Einwohner/km²])</f>
        <v>40</v>
      </c>
      <c r="AS43" s="2">
        <v>97</v>
      </c>
      <c r="AT43" s="2">
        <f>_xlfn.RANK.EQ(tblAargau[[#This Row],[Tax]],tblAargau[Tax],1)</f>
        <v>41</v>
      </c>
    </row>
    <row r="44" spans="1:46" x14ac:dyDescent="0.2">
      <c r="A44" s="1" t="s">
        <v>168</v>
      </c>
      <c r="B44" s="1" t="s">
        <v>166</v>
      </c>
      <c r="C44" s="7">
        <v>2855</v>
      </c>
      <c r="D44" s="7">
        <v>2878</v>
      </c>
      <c r="E44" s="7">
        <v>2929</v>
      </c>
      <c r="F44" s="7">
        <v>2886</v>
      </c>
      <c r="G44" s="7">
        <v>2895</v>
      </c>
      <c r="H44" s="7">
        <v>2921</v>
      </c>
      <c r="I44" s="7">
        <v>3025</v>
      </c>
      <c r="J44" s="7">
        <v>3085</v>
      </c>
      <c r="K44" s="7">
        <v>3220</v>
      </c>
      <c r="L44" s="7">
        <v>3340</v>
      </c>
      <c r="M44" s="7">
        <v>3430</v>
      </c>
      <c r="N44" s="7">
        <v>3432</v>
      </c>
      <c r="O44" s="7">
        <v>3448</v>
      </c>
      <c r="P44" s="7">
        <v>3501</v>
      </c>
      <c r="Q44" s="7">
        <v>3512</v>
      </c>
      <c r="R44" s="7">
        <v>3513</v>
      </c>
      <c r="S44" s="7">
        <v>3459</v>
      </c>
      <c r="T44" s="7">
        <v>3407</v>
      </c>
      <c r="U44" s="7">
        <v>3396</v>
      </c>
      <c r="V44" s="7">
        <v>3430</v>
      </c>
      <c r="W44" s="7">
        <v>3450</v>
      </c>
      <c r="X44" s="7">
        <v>3585</v>
      </c>
      <c r="Y44" s="7">
        <v>3600</v>
      </c>
      <c r="Z44" s="7">
        <v>3654</v>
      </c>
      <c r="AA44" s="7">
        <v>3672</v>
      </c>
      <c r="AB44" s="7">
        <v>3748</v>
      </c>
      <c r="AC44" s="7">
        <v>3766</v>
      </c>
      <c r="AD44" s="7">
        <v>3871</v>
      </c>
      <c r="AE44" s="7">
        <v>3936</v>
      </c>
      <c r="AF44" s="7">
        <v>3988</v>
      </c>
      <c r="AG44" s="7">
        <v>4138</v>
      </c>
      <c r="AH44" s="7">
        <f>_xlfn.RANK.EQ(tblAargau[[#This Row],[2011]],tblAargau[2011])</f>
        <v>46</v>
      </c>
      <c r="AI44" s="4">
        <f t="shared" si="0"/>
        <v>0.16987740805604212</v>
      </c>
      <c r="AJ44" s="4">
        <f t="shared" si="1"/>
        <v>0</v>
      </c>
      <c r="AK44" s="4">
        <f t="shared" si="2"/>
        <v>0.19942028985507254</v>
      </c>
      <c r="AL44" s="10">
        <f>_xlfn.RANK.EQ(tblAargau[[#This Row],[2001-2011]],tblAargau[2001-2011])</f>
        <v>38</v>
      </c>
      <c r="AM44" s="5">
        <f t="shared" si="3"/>
        <v>0.44938704028021026</v>
      </c>
      <c r="AN44" s="9">
        <f>_xlfn.RANK.EQ(tblAargau[[#This Row],[1981-2011]],tblAargau[1981-2011])</f>
        <v>98</v>
      </c>
      <c r="AO44" s="6">
        <v>6.6</v>
      </c>
      <c r="AP44" s="9">
        <f>_xlfn.RANK.EQ(tblAargau[[#This Row],[Fläche in km²]],tblAargau[Fläche in km²])</f>
        <v>81</v>
      </c>
      <c r="AQ44" s="7">
        <v>627</v>
      </c>
      <c r="AR44" s="7">
        <f>_xlfn.RANK.EQ(tblAargau[[#This Row],[Einwohner/km²]],tblAargau[Einwohner/km²])</f>
        <v>53</v>
      </c>
      <c r="AS44" s="2">
        <v>97</v>
      </c>
      <c r="AT44" s="2">
        <f>_xlfn.RANK.EQ(tblAargau[[#This Row],[Tax]],tblAargau[Tax],1)</f>
        <v>41</v>
      </c>
    </row>
    <row r="45" spans="1:46" x14ac:dyDescent="0.2">
      <c r="A45" s="1" t="s">
        <v>55</v>
      </c>
      <c r="B45" s="1" t="s">
        <v>43</v>
      </c>
      <c r="C45" s="7">
        <v>7468</v>
      </c>
      <c r="D45" s="7">
        <v>7784</v>
      </c>
      <c r="E45" s="7">
        <v>7818</v>
      </c>
      <c r="F45" s="7">
        <v>7791</v>
      </c>
      <c r="G45" s="7">
        <v>7786</v>
      </c>
      <c r="H45" s="7">
        <v>7779</v>
      </c>
      <c r="I45" s="7">
        <v>7745</v>
      </c>
      <c r="J45" s="7">
        <v>7635</v>
      </c>
      <c r="K45" s="7">
        <v>7637</v>
      </c>
      <c r="L45" s="7">
        <v>7630</v>
      </c>
      <c r="M45" s="7">
        <v>7641</v>
      </c>
      <c r="N45" s="7">
        <v>7563</v>
      </c>
      <c r="O45" s="7">
        <v>7577</v>
      </c>
      <c r="P45" s="7">
        <v>7578</v>
      </c>
      <c r="Q45" s="7">
        <v>7507</v>
      </c>
      <c r="R45" s="7">
        <v>7448</v>
      </c>
      <c r="S45" s="7">
        <v>7422</v>
      </c>
      <c r="T45" s="7">
        <v>7520</v>
      </c>
      <c r="U45" s="7">
        <v>7630</v>
      </c>
      <c r="V45" s="7">
        <v>7580</v>
      </c>
      <c r="W45" s="7">
        <v>7576</v>
      </c>
      <c r="X45" s="7">
        <v>7526</v>
      </c>
      <c r="Y45" s="7">
        <v>7579</v>
      </c>
      <c r="Z45" s="7">
        <v>7654</v>
      </c>
      <c r="AA45" s="7">
        <v>7746</v>
      </c>
      <c r="AB45" s="7">
        <v>7786</v>
      </c>
      <c r="AC45" s="7">
        <v>7873</v>
      </c>
      <c r="AD45" s="7">
        <v>7911</v>
      </c>
      <c r="AE45" s="7">
        <v>7954</v>
      </c>
      <c r="AF45" s="7">
        <v>8078</v>
      </c>
      <c r="AG45" s="7">
        <v>8300</v>
      </c>
      <c r="AH45" s="7">
        <f>_xlfn.RANK.EQ(tblAargau[[#This Row],[2011]],tblAargau[2011])</f>
        <v>14</v>
      </c>
      <c r="AI45" s="4">
        <f t="shared" si="0"/>
        <v>2.1692554900910599E-2</v>
      </c>
      <c r="AJ45" s="4">
        <f t="shared" si="1"/>
        <v>-7.9832482659337733E-3</v>
      </c>
      <c r="AK45" s="4">
        <f t="shared" si="2"/>
        <v>9.5564941921858493E-2</v>
      </c>
      <c r="AL45" s="10">
        <f>_xlfn.RANK.EQ(tblAargau[[#This Row],[2001-2011]],tblAargau[2001-2011])</f>
        <v>126</v>
      </c>
      <c r="AM45" s="5">
        <f t="shared" si="3"/>
        <v>0.11140867702196044</v>
      </c>
      <c r="AN45" s="9">
        <f>_xlfn.RANK.EQ(tblAargau[[#This Row],[1981-2011]],tblAargau[1981-2011])</f>
        <v>206</v>
      </c>
      <c r="AO45" s="6">
        <v>5.38</v>
      </c>
      <c r="AP45" s="9">
        <f>_xlfn.RANK.EQ(tblAargau[[#This Row],[Fläche in km²]],tblAargau[Fläche in km²])</f>
        <v>110</v>
      </c>
      <c r="AQ45" s="7">
        <v>1543</v>
      </c>
      <c r="AR45" s="7">
        <f>_xlfn.RANK.EQ(tblAargau[[#This Row],[Einwohner/km²]],tblAargau[Einwohner/km²])</f>
        <v>6</v>
      </c>
      <c r="AS45" s="2">
        <v>98</v>
      </c>
      <c r="AT45" s="2">
        <f>_xlfn.RANK.EQ(tblAargau[[#This Row],[Tax]],tblAargau[Tax],1)</f>
        <v>44</v>
      </c>
    </row>
    <row r="46" spans="1:46" x14ac:dyDescent="0.2">
      <c r="A46" s="1" t="s">
        <v>48</v>
      </c>
      <c r="B46" s="1" t="s">
        <v>43</v>
      </c>
      <c r="C46" s="7">
        <v>3852</v>
      </c>
      <c r="D46" s="7">
        <v>3892</v>
      </c>
      <c r="E46" s="7">
        <v>3921</v>
      </c>
      <c r="F46" s="7">
        <v>4052</v>
      </c>
      <c r="G46" s="7">
        <v>4126</v>
      </c>
      <c r="H46" s="7">
        <v>4245</v>
      </c>
      <c r="I46" s="7">
        <v>4320</v>
      </c>
      <c r="J46" s="7">
        <v>4369</v>
      </c>
      <c r="K46" s="7">
        <v>4363</v>
      </c>
      <c r="L46" s="7">
        <v>4307</v>
      </c>
      <c r="M46" s="7">
        <v>4434</v>
      </c>
      <c r="N46" s="7">
        <v>4439</v>
      </c>
      <c r="O46" s="7">
        <v>4478</v>
      </c>
      <c r="P46" s="7">
        <v>4569</v>
      </c>
      <c r="Q46" s="7">
        <v>4705</v>
      </c>
      <c r="R46" s="7">
        <v>4661</v>
      </c>
      <c r="S46" s="7">
        <v>4648</v>
      </c>
      <c r="T46" s="7">
        <v>4661</v>
      </c>
      <c r="U46" s="7">
        <v>4818</v>
      </c>
      <c r="V46" s="7">
        <v>4934</v>
      </c>
      <c r="W46" s="7">
        <v>4992</v>
      </c>
      <c r="X46" s="7">
        <v>4977</v>
      </c>
      <c r="Y46" s="7">
        <v>4935</v>
      </c>
      <c r="Z46" s="7">
        <v>4855</v>
      </c>
      <c r="AA46" s="7">
        <v>4811</v>
      </c>
      <c r="AB46" s="7">
        <v>4769</v>
      </c>
      <c r="AC46" s="7">
        <v>4927</v>
      </c>
      <c r="AD46" s="7">
        <v>5024</v>
      </c>
      <c r="AE46" s="7">
        <v>5168</v>
      </c>
      <c r="AF46" s="7">
        <v>5229</v>
      </c>
      <c r="AG46" s="7">
        <v>5367</v>
      </c>
      <c r="AH46" s="7">
        <f>_xlfn.RANK.EQ(tblAargau[[#This Row],[2011]],tblAargau[2011])</f>
        <v>29</v>
      </c>
      <c r="AI46" s="4">
        <f t="shared" si="0"/>
        <v>0.11812045690550366</v>
      </c>
      <c r="AJ46" s="4">
        <f t="shared" si="1"/>
        <v>0.11276499774470006</v>
      </c>
      <c r="AK46" s="4">
        <f t="shared" si="2"/>
        <v>7.5120192307692291E-2</v>
      </c>
      <c r="AL46" s="10">
        <f>_xlfn.RANK.EQ(tblAargau[[#This Row],[2001-2011]],tblAargau[2001-2011])</f>
        <v>143</v>
      </c>
      <c r="AM46" s="5">
        <f t="shared" si="3"/>
        <v>0.39330218068535827</v>
      </c>
      <c r="AN46" s="9">
        <f>_xlfn.RANK.EQ(tblAargau[[#This Row],[1981-2011]],tblAargau[1981-2011])</f>
        <v>115</v>
      </c>
      <c r="AO46" s="6">
        <v>5.0599999999999996</v>
      </c>
      <c r="AP46" s="9">
        <f>_xlfn.RANK.EQ(tblAargau[[#This Row],[Fläche in km²]],tblAargau[Fläche in km²])</f>
        <v>119</v>
      </c>
      <c r="AQ46" s="7">
        <v>1061</v>
      </c>
      <c r="AR46" s="7">
        <f>_xlfn.RANK.EQ(tblAargau[[#This Row],[Einwohner/km²]],tblAargau[Einwohner/km²])</f>
        <v>20</v>
      </c>
      <c r="AS46" s="2">
        <v>98</v>
      </c>
      <c r="AT46" s="2">
        <f>_xlfn.RANK.EQ(tblAargau[[#This Row],[Tax]],tblAargau[Tax],1)</f>
        <v>44</v>
      </c>
    </row>
    <row r="47" spans="1:46" x14ac:dyDescent="0.2">
      <c r="A47" s="1" t="s">
        <v>204</v>
      </c>
      <c r="B47" s="1" t="s">
        <v>202</v>
      </c>
      <c r="C47" s="7">
        <v>1833</v>
      </c>
      <c r="D47" s="7">
        <v>1806</v>
      </c>
      <c r="E47" s="7">
        <v>1799</v>
      </c>
      <c r="F47" s="7">
        <v>1821</v>
      </c>
      <c r="G47" s="7">
        <v>1844</v>
      </c>
      <c r="H47" s="7">
        <v>1840</v>
      </c>
      <c r="I47" s="7">
        <v>1864</v>
      </c>
      <c r="J47" s="7">
        <v>1868</v>
      </c>
      <c r="K47" s="7">
        <v>1886</v>
      </c>
      <c r="L47" s="7">
        <v>1904</v>
      </c>
      <c r="M47" s="7">
        <v>1921</v>
      </c>
      <c r="N47" s="7">
        <v>1981</v>
      </c>
      <c r="O47" s="7">
        <v>2004</v>
      </c>
      <c r="P47" s="7">
        <v>2027</v>
      </c>
      <c r="Q47" s="7">
        <v>2068</v>
      </c>
      <c r="R47" s="7">
        <v>2125</v>
      </c>
      <c r="S47" s="7">
        <v>2293</v>
      </c>
      <c r="T47" s="7">
        <v>2277</v>
      </c>
      <c r="U47" s="7">
        <v>2309</v>
      </c>
      <c r="V47" s="7">
        <v>2355</v>
      </c>
      <c r="W47" s="7">
        <v>2424</v>
      </c>
      <c r="X47" s="7">
        <v>2455</v>
      </c>
      <c r="Y47" s="7">
        <v>2462</v>
      </c>
      <c r="Z47" s="7">
        <v>2459</v>
      </c>
      <c r="AA47" s="7">
        <v>2470</v>
      </c>
      <c r="AB47" s="7">
        <v>2624</v>
      </c>
      <c r="AC47" s="7">
        <v>2721</v>
      </c>
      <c r="AD47" s="7">
        <v>2800</v>
      </c>
      <c r="AE47" s="7">
        <v>2789</v>
      </c>
      <c r="AF47" s="7">
        <v>2797</v>
      </c>
      <c r="AG47" s="7">
        <v>2900</v>
      </c>
      <c r="AH47" s="7">
        <f>_xlfn.RANK.EQ(tblAargau[[#This Row],[2011]],tblAargau[2011])</f>
        <v>70</v>
      </c>
      <c r="AI47" s="4">
        <f t="shared" si="0"/>
        <v>3.873431533006011E-2</v>
      </c>
      <c r="AJ47" s="4">
        <f t="shared" si="1"/>
        <v>0.2259239979177512</v>
      </c>
      <c r="AK47" s="4">
        <f t="shared" si="2"/>
        <v>0.19636963696369647</v>
      </c>
      <c r="AL47" s="10">
        <f>_xlfn.RANK.EQ(tblAargau[[#This Row],[2001-2011]],tblAargau[2001-2011])</f>
        <v>39</v>
      </c>
      <c r="AM47" s="5">
        <f t="shared" si="3"/>
        <v>0.58210583742498634</v>
      </c>
      <c r="AN47" s="9">
        <f>_xlfn.RANK.EQ(tblAargau[[#This Row],[1981-2011]],tblAargau[1981-2011])</f>
        <v>68</v>
      </c>
      <c r="AO47" s="6">
        <v>2.81</v>
      </c>
      <c r="AP47" s="9">
        <f>_xlfn.RANK.EQ(tblAargau[[#This Row],[Fläche in km²]],tblAargau[Fläche in km²])</f>
        <v>192</v>
      </c>
      <c r="AQ47" s="7">
        <v>1032</v>
      </c>
      <c r="AR47" s="7">
        <f>_xlfn.RANK.EQ(tblAargau[[#This Row],[Einwohner/km²]],tblAargau[Einwohner/km²])</f>
        <v>22</v>
      </c>
      <c r="AS47" s="2">
        <v>98</v>
      </c>
      <c r="AT47" s="2">
        <f>_xlfn.RANK.EQ(tblAargau[[#This Row],[Tax]],tblAargau[Tax],1)</f>
        <v>44</v>
      </c>
    </row>
    <row r="48" spans="1:46" x14ac:dyDescent="0.2">
      <c r="A48" s="1" t="s">
        <v>58</v>
      </c>
      <c r="B48" s="1" t="s">
        <v>43</v>
      </c>
      <c r="C48" s="7">
        <v>7547</v>
      </c>
      <c r="D48" s="7">
        <v>7546</v>
      </c>
      <c r="E48" s="7">
        <v>7540</v>
      </c>
      <c r="F48" s="7">
        <v>7514</v>
      </c>
      <c r="G48" s="7">
        <v>7481</v>
      </c>
      <c r="H48" s="7">
        <v>7463</v>
      </c>
      <c r="I48" s="7">
        <v>7440</v>
      </c>
      <c r="J48" s="7">
        <v>7320</v>
      </c>
      <c r="K48" s="7">
        <v>7386</v>
      </c>
      <c r="L48" s="7">
        <v>7326</v>
      </c>
      <c r="M48" s="7">
        <v>7428</v>
      </c>
      <c r="N48" s="7">
        <v>7532</v>
      </c>
      <c r="O48" s="7">
        <v>7516</v>
      </c>
      <c r="P48" s="7">
        <v>7534</v>
      </c>
      <c r="Q48" s="7">
        <v>7560</v>
      </c>
      <c r="R48" s="7">
        <v>7520</v>
      </c>
      <c r="S48" s="7">
        <v>7462</v>
      </c>
      <c r="T48" s="7">
        <v>7407</v>
      </c>
      <c r="U48" s="7">
        <v>7458</v>
      </c>
      <c r="V48" s="7">
        <v>7465</v>
      </c>
      <c r="W48" s="7">
        <v>7683</v>
      </c>
      <c r="X48" s="7">
        <v>7688</v>
      </c>
      <c r="Y48" s="7">
        <v>7715</v>
      </c>
      <c r="Z48" s="7">
        <v>7756</v>
      </c>
      <c r="AA48" s="7">
        <v>7871</v>
      </c>
      <c r="AB48" s="7">
        <v>8019</v>
      </c>
      <c r="AC48" s="7">
        <v>7968</v>
      </c>
      <c r="AD48" s="7">
        <v>8068</v>
      </c>
      <c r="AE48" s="7">
        <v>8090</v>
      </c>
      <c r="AF48" s="7">
        <v>8126</v>
      </c>
      <c r="AG48" s="7">
        <v>8346</v>
      </c>
      <c r="AH48" s="7">
        <f>_xlfn.RANK.EQ(tblAargau[[#This Row],[2011]],tblAargau[2011])</f>
        <v>13</v>
      </c>
      <c r="AI48" s="4">
        <f t="shared" si="0"/>
        <v>-2.9283158871074577E-2</v>
      </c>
      <c r="AJ48" s="4">
        <f t="shared" si="1"/>
        <v>4.9811523963381177E-3</v>
      </c>
      <c r="AK48" s="4">
        <f t="shared" si="2"/>
        <v>8.6294416243654748E-2</v>
      </c>
      <c r="AL48" s="10">
        <f>_xlfn.RANK.EQ(tblAargau[[#This Row],[2001-2011]],tblAargau[2001-2011])</f>
        <v>135</v>
      </c>
      <c r="AM48" s="5">
        <f t="shared" si="3"/>
        <v>0.10586988207234671</v>
      </c>
      <c r="AN48" s="9">
        <f>_xlfn.RANK.EQ(tblAargau[[#This Row],[1981-2011]],tblAargau[1981-2011])</f>
        <v>208</v>
      </c>
      <c r="AO48" s="6">
        <v>8.36</v>
      </c>
      <c r="AP48" s="9">
        <f>_xlfn.RANK.EQ(tblAargau[[#This Row],[Fläche in km²]],tblAargau[Fläche in km²])</f>
        <v>56</v>
      </c>
      <c r="AQ48" s="7">
        <v>998</v>
      </c>
      <c r="AR48" s="7">
        <f>_xlfn.RANK.EQ(tblAargau[[#This Row],[Einwohner/km²]],tblAargau[Einwohner/km²])</f>
        <v>24</v>
      </c>
      <c r="AS48" s="2">
        <v>98</v>
      </c>
      <c r="AT48" s="2">
        <f>_xlfn.RANK.EQ(tblAargau[[#This Row],[Tax]],tblAargau[Tax],1)</f>
        <v>44</v>
      </c>
    </row>
    <row r="49" spans="1:46" x14ac:dyDescent="0.2">
      <c r="A49" s="18" t="s">
        <v>172</v>
      </c>
      <c r="B49" s="18" t="s">
        <v>166</v>
      </c>
      <c r="C49" s="19">
        <v>1679</v>
      </c>
      <c r="D49" s="19">
        <v>1675</v>
      </c>
      <c r="E49" s="19">
        <v>1722</v>
      </c>
      <c r="F49" s="19">
        <v>1741</v>
      </c>
      <c r="G49" s="19">
        <v>1786</v>
      </c>
      <c r="H49" s="19">
        <v>1827</v>
      </c>
      <c r="I49" s="19">
        <v>1816</v>
      </c>
      <c r="J49" s="19">
        <v>1886</v>
      </c>
      <c r="K49" s="19">
        <v>1917</v>
      </c>
      <c r="L49" s="19">
        <v>2002</v>
      </c>
      <c r="M49" s="19">
        <v>2090</v>
      </c>
      <c r="N49" s="19">
        <v>2161</v>
      </c>
      <c r="O49" s="19">
        <v>2207</v>
      </c>
      <c r="P49" s="19">
        <v>2251</v>
      </c>
      <c r="Q49" s="19">
        <v>2317</v>
      </c>
      <c r="R49" s="19">
        <v>2457</v>
      </c>
      <c r="S49" s="19">
        <v>2477</v>
      </c>
      <c r="T49" s="19">
        <v>2559</v>
      </c>
      <c r="U49" s="19">
        <v>2588</v>
      </c>
      <c r="V49" s="19">
        <v>2638</v>
      </c>
      <c r="W49" s="19">
        <v>2626</v>
      </c>
      <c r="X49" s="19">
        <v>2643</v>
      </c>
      <c r="Y49" s="19">
        <v>2690</v>
      </c>
      <c r="Z49" s="19">
        <v>2679</v>
      </c>
      <c r="AA49" s="19">
        <v>2678</v>
      </c>
      <c r="AB49" s="19">
        <v>2665</v>
      </c>
      <c r="AC49" s="19">
        <v>2679</v>
      </c>
      <c r="AD49" s="19">
        <v>2670</v>
      </c>
      <c r="AE49" s="19">
        <v>2724</v>
      </c>
      <c r="AF49" s="19">
        <v>2781</v>
      </c>
      <c r="AG49" s="19">
        <v>2860</v>
      </c>
      <c r="AH49" s="19">
        <f>_xlfn.RANK.EQ(tblAargau[[#This Row],[2011]],tblAargau[2011])</f>
        <v>73</v>
      </c>
      <c r="AI49" s="20">
        <f t="shared" si="0"/>
        <v>0.19237641453245979</v>
      </c>
      <c r="AJ49" s="20">
        <f t="shared" si="1"/>
        <v>0.26220095693779899</v>
      </c>
      <c r="AK49" s="20">
        <f t="shared" si="2"/>
        <v>8.9108910891089188E-2</v>
      </c>
      <c r="AL49" s="21">
        <f>_xlfn.RANK.EQ(tblAargau[[#This Row],[2001-2011]],tblAargau[2001-2011])</f>
        <v>132</v>
      </c>
      <c r="AM49" s="22">
        <f t="shared" si="3"/>
        <v>0.70339487790351396</v>
      </c>
      <c r="AN49" s="23">
        <f>_xlfn.RANK.EQ(tblAargau[[#This Row],[1981-2011]],tblAargau[1981-2011])</f>
        <v>48</v>
      </c>
      <c r="AO49" s="24">
        <v>6.33</v>
      </c>
      <c r="AP49" s="23">
        <f>_xlfn.RANK.EQ(tblAargau[[#This Row],[Fläche in km²]],tblAargau[Fläche in km²])</f>
        <v>86</v>
      </c>
      <c r="AQ49" s="19">
        <v>452</v>
      </c>
      <c r="AR49" s="19">
        <f>_xlfn.RANK.EQ(tblAargau[[#This Row],[Einwohner/km²]],tblAargau[Einwohner/km²])</f>
        <v>81</v>
      </c>
      <c r="AS49" s="2">
        <v>98</v>
      </c>
      <c r="AT49" s="2">
        <f>_xlfn.RANK.EQ(tblAargau[[#This Row],[Tax]],tblAargau[Tax],1)</f>
        <v>44</v>
      </c>
    </row>
    <row r="50" spans="1:46" x14ac:dyDescent="0.2">
      <c r="A50" s="1" t="s">
        <v>35</v>
      </c>
      <c r="B50" s="1" t="s">
        <v>31</v>
      </c>
      <c r="C50" s="7">
        <v>3081</v>
      </c>
      <c r="D50" s="7">
        <v>3078</v>
      </c>
      <c r="E50" s="7">
        <v>3076</v>
      </c>
      <c r="F50" s="7">
        <v>3133</v>
      </c>
      <c r="G50" s="7">
        <v>3152</v>
      </c>
      <c r="H50" s="7">
        <v>3155</v>
      </c>
      <c r="I50" s="7">
        <v>3191</v>
      </c>
      <c r="J50" s="7">
        <v>3139</v>
      </c>
      <c r="K50" s="7">
        <v>3186</v>
      </c>
      <c r="L50" s="7">
        <v>3206</v>
      </c>
      <c r="M50" s="7">
        <v>3237</v>
      </c>
      <c r="N50" s="7">
        <v>3244</v>
      </c>
      <c r="O50" s="7">
        <v>3247</v>
      </c>
      <c r="P50" s="7">
        <v>3175</v>
      </c>
      <c r="Q50" s="7">
        <v>3192</v>
      </c>
      <c r="R50" s="7">
        <v>3158</v>
      </c>
      <c r="S50" s="7">
        <v>3197</v>
      </c>
      <c r="T50" s="7">
        <v>3231</v>
      </c>
      <c r="U50" s="7">
        <v>3267</v>
      </c>
      <c r="V50" s="7">
        <v>3288</v>
      </c>
      <c r="W50" s="7">
        <v>3291</v>
      </c>
      <c r="X50" s="7">
        <v>3344</v>
      </c>
      <c r="Y50" s="7">
        <v>3409</v>
      </c>
      <c r="Z50" s="7">
        <v>3479</v>
      </c>
      <c r="AA50" s="7">
        <v>3467</v>
      </c>
      <c r="AB50" s="7">
        <v>3477</v>
      </c>
      <c r="AC50" s="7">
        <v>3457</v>
      </c>
      <c r="AD50" s="7">
        <v>3472</v>
      </c>
      <c r="AE50" s="7">
        <v>3522</v>
      </c>
      <c r="AF50" s="7">
        <v>3567</v>
      </c>
      <c r="AG50" s="7">
        <v>3700</v>
      </c>
      <c r="AH50" s="7">
        <f>_xlfn.RANK.EQ(tblAargau[[#This Row],[2011]],tblAargau[2011])</f>
        <v>53</v>
      </c>
      <c r="AI50" s="4">
        <f t="shared" si="0"/>
        <v>4.0571243102888621E-2</v>
      </c>
      <c r="AJ50" s="4">
        <f t="shared" si="1"/>
        <v>1.5755329008340979E-2</v>
      </c>
      <c r="AK50" s="4">
        <f t="shared" si="2"/>
        <v>0.1242783348526284</v>
      </c>
      <c r="AL50" s="10">
        <f>_xlfn.RANK.EQ(tblAargau[[#This Row],[2001-2011]],tblAargau[2001-2011])</f>
        <v>101</v>
      </c>
      <c r="AM50" s="5">
        <f t="shared" si="3"/>
        <v>0.2009087958455047</v>
      </c>
      <c r="AN50" s="9">
        <f>_xlfn.RANK.EQ(tblAargau[[#This Row],[1981-2011]],tblAargau[1981-2011])</f>
        <v>185</v>
      </c>
      <c r="AO50" s="6">
        <v>9.85</v>
      </c>
      <c r="AP50" s="9">
        <f>_xlfn.RANK.EQ(tblAargau[[#This Row],[Fläche in km²]],tblAargau[Fläche in km²])</f>
        <v>36</v>
      </c>
      <c r="AQ50" s="7">
        <v>376</v>
      </c>
      <c r="AR50" s="7">
        <f>_xlfn.RANK.EQ(tblAargau[[#This Row],[Einwohner/km²]],tblAargau[Einwohner/km²])</f>
        <v>97</v>
      </c>
      <c r="AS50" s="2">
        <v>98</v>
      </c>
      <c r="AT50" s="2">
        <f>_xlfn.RANK.EQ(tblAargau[[#This Row],[Tax]],tblAargau[Tax],1)</f>
        <v>44</v>
      </c>
    </row>
    <row r="51" spans="1:46" x14ac:dyDescent="0.2">
      <c r="A51" s="1" t="s">
        <v>74</v>
      </c>
      <c r="B51" s="1" t="s">
        <v>254</v>
      </c>
      <c r="C51" s="2">
        <v>428</v>
      </c>
      <c r="D51" s="2">
        <v>454</v>
      </c>
      <c r="E51" s="2">
        <v>444</v>
      </c>
      <c r="F51" s="2">
        <v>517</v>
      </c>
      <c r="G51" s="2">
        <v>565</v>
      </c>
      <c r="H51" s="2">
        <v>540</v>
      </c>
      <c r="I51" s="2">
        <v>570</v>
      </c>
      <c r="J51" s="2">
        <v>591</v>
      </c>
      <c r="K51" s="2">
        <v>599</v>
      </c>
      <c r="L51" s="2">
        <v>590</v>
      </c>
      <c r="M51" s="2">
        <v>591</v>
      </c>
      <c r="N51" s="2">
        <v>597</v>
      </c>
      <c r="O51" s="2">
        <v>591</v>
      </c>
      <c r="P51" s="2">
        <v>586</v>
      </c>
      <c r="Q51" s="2">
        <v>596</v>
      </c>
      <c r="R51" s="2">
        <v>624</v>
      </c>
      <c r="S51" s="2">
        <v>628</v>
      </c>
      <c r="T51" s="2">
        <v>656</v>
      </c>
      <c r="U51" s="2">
        <v>651</v>
      </c>
      <c r="V51" s="2">
        <v>664</v>
      </c>
      <c r="W51" s="2">
        <v>660</v>
      </c>
      <c r="X51" s="2">
        <v>694</v>
      </c>
      <c r="Y51" s="2">
        <v>697</v>
      </c>
      <c r="Z51" s="2">
        <v>711</v>
      </c>
      <c r="AA51" s="2">
        <v>711</v>
      </c>
      <c r="AB51" s="2">
        <v>749</v>
      </c>
      <c r="AC51" s="2">
        <v>755</v>
      </c>
      <c r="AD51" s="2">
        <v>803</v>
      </c>
      <c r="AE51" s="2">
        <v>823</v>
      </c>
      <c r="AF51" s="2">
        <v>875</v>
      </c>
      <c r="AG51" s="7">
        <v>890</v>
      </c>
      <c r="AH51" s="7">
        <f>_xlfn.RANK.EQ(tblAargau[[#This Row],[2011]],tblAargau[2011])</f>
        <v>165</v>
      </c>
      <c r="AI51" s="4">
        <f t="shared" si="0"/>
        <v>0.37850467289719636</v>
      </c>
      <c r="AJ51" s="4">
        <f t="shared" si="1"/>
        <v>0.12351945854483914</v>
      </c>
      <c r="AK51" s="4">
        <f t="shared" si="2"/>
        <v>0.3484848484848484</v>
      </c>
      <c r="AL51" s="10">
        <f>_xlfn.RANK.EQ(tblAargau[[#This Row],[2001-2011]],tblAargau[2001-2011])</f>
        <v>10</v>
      </c>
      <c r="AM51" s="5">
        <f t="shared" si="3"/>
        <v>1.0794392523364484</v>
      </c>
      <c r="AN51" s="9">
        <f>_xlfn.RANK.EQ(tblAargau[[#This Row],[1981-2011]],tblAargau[1981-2011])</f>
        <v>19</v>
      </c>
      <c r="AO51" s="6">
        <v>2.46</v>
      </c>
      <c r="AP51" s="9">
        <f>_xlfn.RANK.EQ(tblAargau[[#This Row],[Fläche in km²]],tblAargau[Fläche in km²])</f>
        <v>200</v>
      </c>
      <c r="AQ51" s="7">
        <v>362</v>
      </c>
      <c r="AR51" s="7">
        <f>_xlfn.RANK.EQ(tblAargau[[#This Row],[Einwohner/km²]],tblAargau[Einwohner/km²])</f>
        <v>99</v>
      </c>
      <c r="AS51" s="2">
        <v>98</v>
      </c>
      <c r="AT51" s="2">
        <f>_xlfn.RANK.EQ(tblAargau[[#This Row],[Tax]],tblAargau[Tax],1)</f>
        <v>44</v>
      </c>
    </row>
    <row r="52" spans="1:46" x14ac:dyDescent="0.2">
      <c r="A52" s="1" t="s">
        <v>156</v>
      </c>
      <c r="B52" s="1" t="s">
        <v>166</v>
      </c>
      <c r="C52" s="2">
        <v>364</v>
      </c>
      <c r="D52" s="2">
        <v>378</v>
      </c>
      <c r="E52" s="2">
        <v>374</v>
      </c>
      <c r="F52" s="2">
        <v>393</v>
      </c>
      <c r="G52" s="2">
        <v>407</v>
      </c>
      <c r="H52" s="2">
        <v>403</v>
      </c>
      <c r="I52" s="2">
        <v>401</v>
      </c>
      <c r="J52" s="2">
        <v>419</v>
      </c>
      <c r="K52" s="2">
        <v>428</v>
      </c>
      <c r="L52" s="2">
        <v>401</v>
      </c>
      <c r="M52" s="2">
        <v>443</v>
      </c>
      <c r="N52" s="2">
        <v>447</v>
      </c>
      <c r="O52" s="2">
        <v>451</v>
      </c>
      <c r="P52" s="2">
        <v>441</v>
      </c>
      <c r="Q52" s="2">
        <v>438</v>
      </c>
      <c r="R52" s="2">
        <v>463</v>
      </c>
      <c r="S52" s="2">
        <v>526</v>
      </c>
      <c r="T52" s="2">
        <v>573</v>
      </c>
      <c r="U52" s="2">
        <v>579</v>
      </c>
      <c r="V52" s="2">
        <v>612</v>
      </c>
      <c r="W52" s="2">
        <v>623</v>
      </c>
      <c r="X52" s="2">
        <v>636</v>
      </c>
      <c r="Y52" s="2">
        <v>638</v>
      </c>
      <c r="Z52" s="2">
        <v>647</v>
      </c>
      <c r="AA52" s="2">
        <v>642</v>
      </c>
      <c r="AB52" s="2">
        <v>647</v>
      </c>
      <c r="AC52" s="2">
        <v>655</v>
      </c>
      <c r="AD52" s="2">
        <v>660</v>
      </c>
      <c r="AE52" s="2">
        <v>661</v>
      </c>
      <c r="AF52" s="2">
        <v>680</v>
      </c>
      <c r="AG52" s="7">
        <v>675</v>
      </c>
      <c r="AH52" s="7">
        <f>_xlfn.RANK.EQ(tblAargau[[#This Row],[2011]],tblAargau[2011])</f>
        <v>187</v>
      </c>
      <c r="AI52" s="4">
        <f t="shared" si="0"/>
        <v>0.10164835164835173</v>
      </c>
      <c r="AJ52" s="4">
        <f t="shared" si="1"/>
        <v>0.38148984198645608</v>
      </c>
      <c r="AK52" s="4">
        <f t="shared" si="2"/>
        <v>8.3467094703049804E-2</v>
      </c>
      <c r="AL52" s="10">
        <f>_xlfn.RANK.EQ(tblAargau[[#This Row],[2001-2011]],tblAargau[2001-2011])</f>
        <v>138</v>
      </c>
      <c r="AM52" s="5">
        <f t="shared" si="3"/>
        <v>0.85439560439560447</v>
      </c>
      <c r="AN52" s="9">
        <f>_xlfn.RANK.EQ(tblAargau[[#This Row],[1981-2011]],tblAargau[1981-2011])</f>
        <v>33</v>
      </c>
      <c r="AO52" s="6">
        <v>3.19</v>
      </c>
      <c r="AP52" s="9">
        <f>_xlfn.RANK.EQ(tblAargau[[#This Row],[Fläche in km²]],tblAargau[Fläche in km²])</f>
        <v>181</v>
      </c>
      <c r="AQ52" s="7">
        <v>212</v>
      </c>
      <c r="AR52" s="7">
        <f>_xlfn.RANK.EQ(tblAargau[[#This Row],[Einwohner/km²]],tblAargau[Einwohner/km²])</f>
        <v>143</v>
      </c>
      <c r="AS52" s="2">
        <v>98</v>
      </c>
      <c r="AT52" s="2">
        <f>_xlfn.RANK.EQ(tblAargau[[#This Row],[Tax]],tblAargau[Tax],1)</f>
        <v>44</v>
      </c>
    </row>
    <row r="53" spans="1:46" x14ac:dyDescent="0.2">
      <c r="A53" s="1" t="s">
        <v>210</v>
      </c>
      <c r="B53" s="1" t="s">
        <v>226</v>
      </c>
      <c r="C53" s="2">
        <v>228</v>
      </c>
      <c r="D53" s="2">
        <v>231</v>
      </c>
      <c r="E53" s="2">
        <v>236</v>
      </c>
      <c r="F53" s="2">
        <v>243</v>
      </c>
      <c r="G53" s="2">
        <v>247</v>
      </c>
      <c r="H53" s="2">
        <v>249</v>
      </c>
      <c r="I53" s="2">
        <v>247</v>
      </c>
      <c r="J53" s="2">
        <v>255</v>
      </c>
      <c r="K53" s="2">
        <v>269</v>
      </c>
      <c r="L53" s="2">
        <v>270</v>
      </c>
      <c r="M53" s="2">
        <v>287</v>
      </c>
      <c r="N53" s="2">
        <v>299</v>
      </c>
      <c r="O53" s="2">
        <v>307</v>
      </c>
      <c r="P53" s="2">
        <v>304</v>
      </c>
      <c r="Q53" s="2">
        <v>306</v>
      </c>
      <c r="R53" s="2">
        <v>302</v>
      </c>
      <c r="S53" s="2">
        <v>302</v>
      </c>
      <c r="T53" s="2">
        <v>307</v>
      </c>
      <c r="U53" s="2">
        <v>311</v>
      </c>
      <c r="V53" s="2">
        <v>299</v>
      </c>
      <c r="W53" s="2">
        <v>321</v>
      </c>
      <c r="X53" s="2">
        <v>310</v>
      </c>
      <c r="Y53" s="2">
        <v>304</v>
      </c>
      <c r="Z53" s="2">
        <v>304</v>
      </c>
      <c r="AA53" s="2">
        <v>310</v>
      </c>
      <c r="AB53" s="2">
        <v>303</v>
      </c>
      <c r="AC53" s="2">
        <v>298</v>
      </c>
      <c r="AD53" s="2">
        <v>294</v>
      </c>
      <c r="AE53" s="2">
        <v>292</v>
      </c>
      <c r="AF53" s="2">
        <v>299</v>
      </c>
      <c r="AG53" s="7">
        <v>292</v>
      </c>
      <c r="AH53" s="7">
        <f>_xlfn.RANK.EQ(tblAargau[[#This Row],[2011]],tblAargau[2011])</f>
        <v>210</v>
      </c>
      <c r="AI53" s="4">
        <f t="shared" si="0"/>
        <v>0.18421052631578938</v>
      </c>
      <c r="AJ53" s="4">
        <f t="shared" si="1"/>
        <v>4.1811846689895571E-2</v>
      </c>
      <c r="AK53" s="4">
        <f t="shared" si="2"/>
        <v>-9.0342679127725867E-2</v>
      </c>
      <c r="AL53" s="10">
        <f>_xlfn.RANK.EQ(tblAargau[[#This Row],[2001-2011]],tblAargau[2001-2011])</f>
        <v>217</v>
      </c>
      <c r="AM53" s="5">
        <f t="shared" si="3"/>
        <v>0.2807017543859649</v>
      </c>
      <c r="AN53" s="9">
        <f>_xlfn.RANK.EQ(tblAargau[[#This Row],[1981-2011]],tblAargau[1981-2011])</f>
        <v>160</v>
      </c>
      <c r="AO53" s="6">
        <v>2.2200000000000002</v>
      </c>
      <c r="AP53" s="9">
        <f>_xlfn.RANK.EQ(tblAargau[[#This Row],[Fläche in km²]],tblAargau[Fläche in km²])</f>
        <v>208</v>
      </c>
      <c r="AQ53" s="7">
        <v>132</v>
      </c>
      <c r="AR53" s="7">
        <f>_xlfn.RANK.EQ(tblAargau[[#This Row],[Einwohner/km²]],tblAargau[Einwohner/km²])</f>
        <v>185</v>
      </c>
      <c r="AS53" s="2">
        <v>98</v>
      </c>
      <c r="AT53" s="2">
        <f>_xlfn.RANK.EQ(tblAargau[[#This Row],[Tax]],tblAargau[Tax],1)</f>
        <v>44</v>
      </c>
    </row>
    <row r="54" spans="1:46" x14ac:dyDescent="0.2">
      <c r="A54" s="1" t="s">
        <v>121</v>
      </c>
      <c r="B54" s="1" t="s">
        <v>255</v>
      </c>
      <c r="C54" s="7">
        <v>2259</v>
      </c>
      <c r="D54" s="7">
        <v>2286</v>
      </c>
      <c r="E54" s="7">
        <v>2317</v>
      </c>
      <c r="F54" s="7">
        <v>2319</v>
      </c>
      <c r="G54" s="7">
        <v>2325</v>
      </c>
      <c r="H54" s="7">
        <v>2347</v>
      </c>
      <c r="I54" s="7">
        <v>2359</v>
      </c>
      <c r="J54" s="7">
        <v>2356</v>
      </c>
      <c r="K54" s="7">
        <v>2350</v>
      </c>
      <c r="L54" s="7">
        <v>2344</v>
      </c>
      <c r="M54" s="7">
        <v>2425</v>
      </c>
      <c r="N54" s="7">
        <v>2405</v>
      </c>
      <c r="O54" s="7">
        <v>2397</v>
      </c>
      <c r="P54" s="7">
        <v>2477</v>
      </c>
      <c r="Q54" s="7">
        <v>2487</v>
      </c>
      <c r="R54" s="7">
        <v>2500</v>
      </c>
      <c r="S54" s="7">
        <v>2559</v>
      </c>
      <c r="T54" s="7">
        <v>2572</v>
      </c>
      <c r="U54" s="7">
        <v>2580</v>
      </c>
      <c r="V54" s="7">
        <v>2603</v>
      </c>
      <c r="W54" s="7">
        <v>2617</v>
      </c>
      <c r="X54" s="7">
        <v>2628</v>
      </c>
      <c r="Y54" s="7">
        <v>2613</v>
      </c>
      <c r="Z54" s="7">
        <v>2636</v>
      </c>
      <c r="AA54" s="7">
        <v>2650</v>
      </c>
      <c r="AB54" s="7">
        <v>2688</v>
      </c>
      <c r="AC54" s="7">
        <v>2714</v>
      </c>
      <c r="AD54" s="7">
        <v>2736</v>
      </c>
      <c r="AE54" s="7">
        <v>2795</v>
      </c>
      <c r="AF54" s="7">
        <v>2829</v>
      </c>
      <c r="AG54" s="7">
        <v>2890</v>
      </c>
      <c r="AH54" s="7">
        <f>_xlfn.RANK.EQ(tblAargau[[#This Row],[2011]],tblAargau[2011])</f>
        <v>71</v>
      </c>
      <c r="AI54" s="4">
        <f t="shared" si="0"/>
        <v>3.7627268702965955E-2</v>
      </c>
      <c r="AJ54" s="4">
        <f t="shared" si="1"/>
        <v>7.3402061855670109E-2</v>
      </c>
      <c r="AK54" s="4">
        <f t="shared" si="2"/>
        <v>0.10431792128391293</v>
      </c>
      <c r="AL54" s="10">
        <f>_xlfn.RANK.EQ(tblAargau[[#This Row],[2001-2011]],tblAargau[2001-2011])</f>
        <v>122</v>
      </c>
      <c r="AM54" s="5">
        <f t="shared" si="3"/>
        <v>0.27932713590084113</v>
      </c>
      <c r="AN54" s="9">
        <f>_xlfn.RANK.EQ(tblAargau[[#This Row],[1981-2011]],tblAargau[1981-2011])</f>
        <v>161</v>
      </c>
      <c r="AO54" s="6">
        <v>3.84</v>
      </c>
      <c r="AP54" s="9">
        <f>_xlfn.RANK.EQ(tblAargau[[#This Row],[Fläche in km²]],tblAargau[Fläche in km²])</f>
        <v>158</v>
      </c>
      <c r="AQ54" s="7">
        <v>753</v>
      </c>
      <c r="AR54" s="7">
        <f>_xlfn.RANK.EQ(tblAargau[[#This Row],[Einwohner/km²]],tblAargau[Einwohner/km²])</f>
        <v>44</v>
      </c>
      <c r="AS54" s="2">
        <v>99</v>
      </c>
      <c r="AT54" s="2">
        <f>_xlfn.RANK.EQ(tblAargau[[#This Row],[Tax]],tblAargau[Tax],1)</f>
        <v>53</v>
      </c>
    </row>
    <row r="55" spans="1:46" x14ac:dyDescent="0.2">
      <c r="A55" s="1" t="s">
        <v>139</v>
      </c>
      <c r="B55" s="1" t="s">
        <v>145</v>
      </c>
      <c r="C55" s="7">
        <v>3148</v>
      </c>
      <c r="D55" s="7">
        <v>3143</v>
      </c>
      <c r="E55" s="7">
        <v>3198</v>
      </c>
      <c r="F55" s="7">
        <v>3268</v>
      </c>
      <c r="G55" s="7">
        <v>3286</v>
      </c>
      <c r="H55" s="7">
        <v>3273</v>
      </c>
      <c r="I55" s="7">
        <v>3374</v>
      </c>
      <c r="J55" s="7">
        <v>3394</v>
      </c>
      <c r="K55" s="7">
        <v>3504</v>
      </c>
      <c r="L55" s="7">
        <v>3574</v>
      </c>
      <c r="M55" s="7">
        <v>3596</v>
      </c>
      <c r="N55" s="7">
        <v>3709</v>
      </c>
      <c r="O55" s="7">
        <v>3763</v>
      </c>
      <c r="P55" s="7">
        <v>3760</v>
      </c>
      <c r="Q55" s="7">
        <v>3789</v>
      </c>
      <c r="R55" s="7">
        <v>3784</v>
      </c>
      <c r="S55" s="7">
        <v>3799</v>
      </c>
      <c r="T55" s="7">
        <v>3805</v>
      </c>
      <c r="U55" s="7">
        <v>3888</v>
      </c>
      <c r="V55" s="7">
        <v>3935</v>
      </c>
      <c r="W55" s="7">
        <v>4066</v>
      </c>
      <c r="X55" s="7">
        <v>4169</v>
      </c>
      <c r="Y55" s="7">
        <v>4160</v>
      </c>
      <c r="Z55" s="7">
        <v>4292</v>
      </c>
      <c r="AA55" s="7">
        <v>4431</v>
      </c>
      <c r="AB55" s="7">
        <v>4562</v>
      </c>
      <c r="AC55" s="7">
        <v>4647</v>
      </c>
      <c r="AD55" s="7">
        <v>4680</v>
      </c>
      <c r="AE55" s="7">
        <v>4733</v>
      </c>
      <c r="AF55" s="7">
        <v>4811</v>
      </c>
      <c r="AG55" s="7">
        <v>4981</v>
      </c>
      <c r="AH55" s="7">
        <f>_xlfn.RANK.EQ(tblAargau[[#This Row],[2011]],tblAargau[2011])</f>
        <v>31</v>
      </c>
      <c r="AI55" s="4">
        <f t="shared" si="0"/>
        <v>0.13532401524777637</v>
      </c>
      <c r="AJ55" s="4">
        <f t="shared" si="1"/>
        <v>9.427141268075645E-2</v>
      </c>
      <c r="AK55" s="4">
        <f t="shared" si="2"/>
        <v>0.22503689129365467</v>
      </c>
      <c r="AL55" s="10">
        <f>_xlfn.RANK.EQ(tblAargau[[#This Row],[2001-2011]],tblAargau[2001-2011])</f>
        <v>29</v>
      </c>
      <c r="AM55" s="5">
        <f t="shared" si="3"/>
        <v>0.58227445997458704</v>
      </c>
      <c r="AN55" s="9">
        <f>_xlfn.RANK.EQ(tblAargau[[#This Row],[1981-2011]],tblAargau[1981-2011])</f>
        <v>67</v>
      </c>
      <c r="AO55" s="6">
        <v>9.9600000000000009</v>
      </c>
      <c r="AP55" s="9">
        <f>_xlfn.RANK.EQ(tblAargau[[#This Row],[Fläche in km²]],tblAargau[Fläche in km²])</f>
        <v>34</v>
      </c>
      <c r="AQ55" s="7">
        <v>500</v>
      </c>
      <c r="AR55" s="7">
        <f>_xlfn.RANK.EQ(tblAargau[[#This Row],[Einwohner/km²]],tblAargau[Einwohner/km²])</f>
        <v>72</v>
      </c>
      <c r="AS55" s="2">
        <v>99</v>
      </c>
      <c r="AT55" s="2">
        <f>_xlfn.RANK.EQ(tblAargau[[#This Row],[Tax]],tblAargau[Tax],1)</f>
        <v>53</v>
      </c>
    </row>
    <row r="56" spans="1:46" x14ac:dyDescent="0.2">
      <c r="A56" s="1" t="s">
        <v>79</v>
      </c>
      <c r="B56" s="1" t="s">
        <v>254</v>
      </c>
      <c r="C56" s="7">
        <v>1643</v>
      </c>
      <c r="D56" s="7">
        <v>1632</v>
      </c>
      <c r="E56" s="7">
        <v>1622</v>
      </c>
      <c r="F56" s="7">
        <v>1655</v>
      </c>
      <c r="G56" s="7">
        <v>1711</v>
      </c>
      <c r="H56" s="7">
        <v>1768</v>
      </c>
      <c r="I56" s="7">
        <v>1913</v>
      </c>
      <c r="J56" s="7">
        <v>1996</v>
      </c>
      <c r="K56" s="7">
        <v>2049</v>
      </c>
      <c r="L56" s="7">
        <v>2074</v>
      </c>
      <c r="M56" s="7">
        <v>1923</v>
      </c>
      <c r="N56" s="7">
        <v>1982</v>
      </c>
      <c r="O56" s="7">
        <v>1978</v>
      </c>
      <c r="P56" s="7">
        <v>1998</v>
      </c>
      <c r="Q56" s="7">
        <v>2108</v>
      </c>
      <c r="R56" s="7">
        <v>2171</v>
      </c>
      <c r="S56" s="7">
        <v>2125</v>
      </c>
      <c r="T56" s="7">
        <v>2145</v>
      </c>
      <c r="U56" s="7">
        <v>2203</v>
      </c>
      <c r="V56" s="7">
        <v>2199</v>
      </c>
      <c r="W56" s="7">
        <v>2222</v>
      </c>
      <c r="X56" s="7">
        <v>2219</v>
      </c>
      <c r="Y56" s="7">
        <v>2220</v>
      </c>
      <c r="Z56" s="7">
        <v>2239</v>
      </c>
      <c r="AA56" s="7">
        <v>2278</v>
      </c>
      <c r="AB56" s="7">
        <v>2288</v>
      </c>
      <c r="AC56" s="7">
        <v>2333</v>
      </c>
      <c r="AD56" s="7">
        <v>2374</v>
      </c>
      <c r="AE56" s="7">
        <v>2331</v>
      </c>
      <c r="AF56" s="7">
        <v>2343</v>
      </c>
      <c r="AG56" s="7">
        <v>2440</v>
      </c>
      <c r="AH56" s="7">
        <f>_xlfn.RANK.EQ(tblAargau[[#This Row],[2011]],tblAargau[2011])</f>
        <v>84</v>
      </c>
      <c r="AI56" s="4">
        <f t="shared" si="0"/>
        <v>0.2623250152160681</v>
      </c>
      <c r="AJ56" s="4">
        <f t="shared" si="1"/>
        <v>0.14352574102964111</v>
      </c>
      <c r="AK56" s="4">
        <f t="shared" si="2"/>
        <v>9.8109810981098056E-2</v>
      </c>
      <c r="AL56" s="10">
        <f>_xlfn.RANK.EQ(tblAargau[[#This Row],[2001-2011]],tblAargau[2001-2011])</f>
        <v>125</v>
      </c>
      <c r="AM56" s="5">
        <f t="shared" si="3"/>
        <v>0.48508825319537441</v>
      </c>
      <c r="AN56" s="9">
        <f>_xlfn.RANK.EQ(tblAargau[[#This Row],[1981-2011]],tblAargau[1981-2011])</f>
        <v>90</v>
      </c>
      <c r="AO56" s="6">
        <v>6.15</v>
      </c>
      <c r="AP56" s="9">
        <f>_xlfn.RANK.EQ(tblAargau[[#This Row],[Fläche in km²]],tblAargau[Fläche in km²])</f>
        <v>91</v>
      </c>
      <c r="AQ56" s="7">
        <v>397</v>
      </c>
      <c r="AR56" s="7">
        <f>_xlfn.RANK.EQ(tblAargau[[#This Row],[Einwohner/km²]],tblAargau[Einwohner/km²])</f>
        <v>93</v>
      </c>
      <c r="AS56" s="2">
        <v>99</v>
      </c>
      <c r="AT56" s="2">
        <f>_xlfn.RANK.EQ(tblAargau[[#This Row],[Tax]],tblAargau[Tax],1)</f>
        <v>53</v>
      </c>
    </row>
    <row r="57" spans="1:46" x14ac:dyDescent="0.2">
      <c r="A57" s="1" t="s">
        <v>46</v>
      </c>
      <c r="B57" s="1" t="s">
        <v>43</v>
      </c>
      <c r="C57" s="7">
        <v>1427</v>
      </c>
      <c r="D57" s="7">
        <v>1455</v>
      </c>
      <c r="E57" s="7">
        <v>1498</v>
      </c>
      <c r="F57" s="7">
        <v>1504</v>
      </c>
      <c r="G57" s="7">
        <v>1626</v>
      </c>
      <c r="H57" s="7">
        <v>1667</v>
      </c>
      <c r="I57" s="7">
        <v>1729</v>
      </c>
      <c r="J57" s="7">
        <v>1798</v>
      </c>
      <c r="K57" s="7">
        <v>1834</v>
      </c>
      <c r="L57" s="7">
        <v>1859</v>
      </c>
      <c r="M57" s="7">
        <v>2020</v>
      </c>
      <c r="N57" s="7">
        <v>2030</v>
      </c>
      <c r="O57" s="7">
        <v>2036</v>
      </c>
      <c r="P57" s="7">
        <v>2100</v>
      </c>
      <c r="Q57" s="7">
        <v>2121</v>
      </c>
      <c r="R57" s="7">
        <v>2175</v>
      </c>
      <c r="S57" s="7">
        <v>2249</v>
      </c>
      <c r="T57" s="7">
        <v>2277</v>
      </c>
      <c r="U57" s="7">
        <v>2263</v>
      </c>
      <c r="V57" s="7">
        <v>2280</v>
      </c>
      <c r="W57" s="7">
        <v>2285</v>
      </c>
      <c r="X57" s="7">
        <v>2292</v>
      </c>
      <c r="Y57" s="7">
        <v>2308</v>
      </c>
      <c r="Z57" s="7">
        <v>2353</v>
      </c>
      <c r="AA57" s="7">
        <v>2343</v>
      </c>
      <c r="AB57" s="7">
        <v>2388</v>
      </c>
      <c r="AC57" s="7">
        <v>2409</v>
      </c>
      <c r="AD57" s="7">
        <v>2461</v>
      </c>
      <c r="AE57" s="7">
        <v>2498</v>
      </c>
      <c r="AF57" s="7">
        <v>2569</v>
      </c>
      <c r="AG57" s="7">
        <v>2648</v>
      </c>
      <c r="AH57" s="7">
        <f>_xlfn.RANK.EQ(tblAargau[[#This Row],[2011]],tblAargau[2011])</f>
        <v>76</v>
      </c>
      <c r="AI57" s="4">
        <f t="shared" si="0"/>
        <v>0.30273300630693756</v>
      </c>
      <c r="AJ57" s="4">
        <f t="shared" si="1"/>
        <v>0.12871287128712861</v>
      </c>
      <c r="AK57" s="4">
        <f t="shared" si="2"/>
        <v>0.15886214442013125</v>
      </c>
      <c r="AL57" s="10">
        <f>_xlfn.RANK.EQ(tblAargau[[#This Row],[2001-2011]],tblAargau[2001-2011])</f>
        <v>67</v>
      </c>
      <c r="AM57" s="5">
        <f t="shared" si="3"/>
        <v>0.85564120532585841</v>
      </c>
      <c r="AN57" s="9">
        <f>_xlfn.RANK.EQ(tblAargau[[#This Row],[1981-2011]],tblAargau[1981-2011])</f>
        <v>32</v>
      </c>
      <c r="AO57" s="6">
        <v>7.79</v>
      </c>
      <c r="AP57" s="9">
        <f>_xlfn.RANK.EQ(tblAargau[[#This Row],[Fläche in km²]],tblAargau[Fläche in km²])</f>
        <v>63</v>
      </c>
      <c r="AQ57" s="7">
        <v>340</v>
      </c>
      <c r="AR57" s="7">
        <f>_xlfn.RANK.EQ(tblAargau[[#This Row],[Einwohner/km²]],tblAargau[Einwohner/km²])</f>
        <v>102</v>
      </c>
      <c r="AS57" s="2">
        <v>99</v>
      </c>
      <c r="AT57" s="2">
        <f>_xlfn.RANK.EQ(tblAargau[[#This Row],[Tax]],tblAargau[Tax],1)</f>
        <v>53</v>
      </c>
    </row>
    <row r="58" spans="1:46" x14ac:dyDescent="0.2">
      <c r="A58" s="1" t="s">
        <v>72</v>
      </c>
      <c r="B58" s="1" t="s">
        <v>254</v>
      </c>
      <c r="C58" s="2">
        <v>503</v>
      </c>
      <c r="D58" s="2">
        <v>513</v>
      </c>
      <c r="E58" s="2">
        <v>525</v>
      </c>
      <c r="F58" s="2">
        <v>522</v>
      </c>
      <c r="G58" s="2">
        <v>525</v>
      </c>
      <c r="H58" s="2">
        <v>570</v>
      </c>
      <c r="I58" s="2">
        <v>576</v>
      </c>
      <c r="J58" s="2">
        <v>590</v>
      </c>
      <c r="K58" s="2">
        <v>614</v>
      </c>
      <c r="L58" s="2">
        <v>625</v>
      </c>
      <c r="M58" s="2">
        <v>629</v>
      </c>
      <c r="N58" s="2">
        <v>647</v>
      </c>
      <c r="O58" s="2">
        <v>652</v>
      </c>
      <c r="P58" s="2">
        <v>656</v>
      </c>
      <c r="Q58" s="2">
        <v>659</v>
      </c>
      <c r="R58" s="2">
        <v>659</v>
      </c>
      <c r="S58" s="2">
        <v>640</v>
      </c>
      <c r="T58" s="2">
        <v>654</v>
      </c>
      <c r="U58" s="2">
        <v>669</v>
      </c>
      <c r="V58" s="2">
        <v>662</v>
      </c>
      <c r="W58" s="2">
        <v>688</v>
      </c>
      <c r="X58" s="2">
        <v>686</v>
      </c>
      <c r="Y58" s="2">
        <v>731</v>
      </c>
      <c r="Z58" s="2">
        <v>737</v>
      </c>
      <c r="AA58" s="2">
        <v>745</v>
      </c>
      <c r="AB58" s="2">
        <v>801</v>
      </c>
      <c r="AC58" s="2">
        <v>803</v>
      </c>
      <c r="AD58" s="2">
        <v>834</v>
      </c>
      <c r="AE58" s="2">
        <v>903</v>
      </c>
      <c r="AF58" s="2">
        <v>921</v>
      </c>
      <c r="AG58" s="7">
        <v>943</v>
      </c>
      <c r="AH58" s="7">
        <f>_xlfn.RANK.EQ(tblAargau[[#This Row],[2011]],tblAargau[2011])</f>
        <v>161</v>
      </c>
      <c r="AI58" s="4">
        <f t="shared" si="0"/>
        <v>0.24254473161033796</v>
      </c>
      <c r="AJ58" s="4">
        <f t="shared" si="1"/>
        <v>5.246422893481717E-2</v>
      </c>
      <c r="AK58" s="4">
        <f t="shared" si="2"/>
        <v>0.37063953488372103</v>
      </c>
      <c r="AL58" s="10">
        <f>_xlfn.RANK.EQ(tblAargau[[#This Row],[2001-2011]],tblAargau[2001-2011])</f>
        <v>6</v>
      </c>
      <c r="AM58" s="5">
        <f t="shared" si="3"/>
        <v>0.874751491053678</v>
      </c>
      <c r="AN58" s="9">
        <f>_xlfn.RANK.EQ(tblAargau[[#This Row],[1981-2011]],tblAargau[1981-2011])</f>
        <v>31</v>
      </c>
      <c r="AO58" s="6">
        <v>2.82</v>
      </c>
      <c r="AP58" s="9">
        <f>_xlfn.RANK.EQ(tblAargau[[#This Row],[Fläche in km²]],tblAargau[Fläche in km²])</f>
        <v>191</v>
      </c>
      <c r="AQ58" s="7">
        <v>334</v>
      </c>
      <c r="AR58" s="7">
        <f>_xlfn.RANK.EQ(tblAargau[[#This Row],[Einwohner/km²]],tblAargau[Einwohner/km²])</f>
        <v>106</v>
      </c>
      <c r="AS58" s="2">
        <v>99</v>
      </c>
      <c r="AT58" s="2">
        <f>_xlfn.RANK.EQ(tblAargau[[#This Row],[Tax]],tblAargau[Tax],1)</f>
        <v>53</v>
      </c>
    </row>
    <row r="59" spans="1:46" x14ac:dyDescent="0.2">
      <c r="A59" s="1" t="s">
        <v>188</v>
      </c>
      <c r="B59" s="1" t="s">
        <v>256</v>
      </c>
      <c r="C59" s="7">
        <v>1415</v>
      </c>
      <c r="D59" s="7">
        <v>1408</v>
      </c>
      <c r="E59" s="7">
        <v>1431</v>
      </c>
      <c r="F59" s="7">
        <v>1414</v>
      </c>
      <c r="G59" s="7">
        <v>1413</v>
      </c>
      <c r="H59" s="7">
        <v>1407</v>
      </c>
      <c r="I59" s="7">
        <v>1406</v>
      </c>
      <c r="J59" s="7">
        <v>1425</v>
      </c>
      <c r="K59" s="7">
        <v>1393</v>
      </c>
      <c r="L59" s="7">
        <v>1466</v>
      </c>
      <c r="M59" s="7">
        <v>1610</v>
      </c>
      <c r="N59" s="7">
        <v>1643</v>
      </c>
      <c r="O59" s="7">
        <v>1696</v>
      </c>
      <c r="P59" s="7">
        <v>1720</v>
      </c>
      <c r="Q59" s="7">
        <v>1782</v>
      </c>
      <c r="R59" s="7">
        <v>1928</v>
      </c>
      <c r="S59" s="7">
        <v>1926</v>
      </c>
      <c r="T59" s="7">
        <v>2023</v>
      </c>
      <c r="U59" s="7">
        <v>2049</v>
      </c>
      <c r="V59" s="7">
        <v>2179</v>
      </c>
      <c r="W59" s="7">
        <v>2253</v>
      </c>
      <c r="X59" s="7">
        <v>2326</v>
      </c>
      <c r="Y59" s="7">
        <v>2363</v>
      </c>
      <c r="Z59" s="7">
        <v>2384</v>
      </c>
      <c r="AA59" s="7">
        <v>2446</v>
      </c>
      <c r="AB59" s="7">
        <v>2453</v>
      </c>
      <c r="AC59" s="7">
        <v>2462</v>
      </c>
      <c r="AD59" s="7">
        <v>2455</v>
      </c>
      <c r="AE59" s="7">
        <v>2476</v>
      </c>
      <c r="AF59" s="7">
        <v>2600</v>
      </c>
      <c r="AG59" s="7">
        <v>3275</v>
      </c>
      <c r="AH59" s="7">
        <f>_xlfn.RANK.EQ(tblAargau[[#This Row],[2011]],tblAargau[2011])</f>
        <v>63</v>
      </c>
      <c r="AI59" s="4">
        <f t="shared" si="0"/>
        <v>3.6042402826855113E-2</v>
      </c>
      <c r="AJ59" s="4">
        <f t="shared" si="1"/>
        <v>0.35341614906832297</v>
      </c>
      <c r="AK59" s="4">
        <f t="shared" si="2"/>
        <v>0.45361739902352416</v>
      </c>
      <c r="AL59" s="10">
        <f>_xlfn.RANK.EQ(tblAargau[[#This Row],[2001-2011]],tblAargau[2001-2011])</f>
        <v>2</v>
      </c>
      <c r="AM59" s="5">
        <f t="shared" si="3"/>
        <v>1.3144876325088339</v>
      </c>
      <c r="AN59" s="9">
        <f>_xlfn.RANK.EQ(tblAargau[[#This Row],[1981-2011]],tblAargau[1981-2011])</f>
        <v>12</v>
      </c>
      <c r="AO59" s="6">
        <v>13.5</v>
      </c>
      <c r="AP59" s="9">
        <f>_xlfn.RANK.EQ(tblAargau[[#This Row],[Fläche in km²]],tblAargau[Fläche in km²])</f>
        <v>11</v>
      </c>
      <c r="AQ59" s="7">
        <v>243</v>
      </c>
      <c r="AR59" s="7">
        <f>_xlfn.RANK.EQ(tblAargau[[#This Row],[Einwohner/km²]],tblAargau[Einwohner/km²])</f>
        <v>130</v>
      </c>
      <c r="AS59" s="2">
        <v>99</v>
      </c>
      <c r="AT59" s="2">
        <f>_xlfn.RANK.EQ(tblAargau[[#This Row],[Tax]],tblAargau[Tax],1)</f>
        <v>53</v>
      </c>
    </row>
    <row r="60" spans="1:46" x14ac:dyDescent="0.2">
      <c r="A60" s="1" t="s">
        <v>116</v>
      </c>
      <c r="B60" s="1" t="s">
        <v>96</v>
      </c>
      <c r="C60" s="2">
        <v>586</v>
      </c>
      <c r="D60" s="2">
        <v>591</v>
      </c>
      <c r="E60" s="2">
        <v>606</v>
      </c>
      <c r="F60" s="2">
        <v>611</v>
      </c>
      <c r="G60" s="2">
        <v>624</v>
      </c>
      <c r="H60" s="2">
        <v>637</v>
      </c>
      <c r="I60" s="2">
        <v>635</v>
      </c>
      <c r="J60" s="2">
        <v>640</v>
      </c>
      <c r="K60" s="2">
        <v>655</v>
      </c>
      <c r="L60" s="2">
        <v>677</v>
      </c>
      <c r="M60" s="2">
        <v>659</v>
      </c>
      <c r="N60" s="2">
        <v>640</v>
      </c>
      <c r="O60" s="2">
        <v>652</v>
      </c>
      <c r="P60" s="2">
        <v>681</v>
      </c>
      <c r="Q60" s="2">
        <v>738</v>
      </c>
      <c r="R60" s="2">
        <v>741</v>
      </c>
      <c r="S60" s="2">
        <v>740</v>
      </c>
      <c r="T60" s="2">
        <v>739</v>
      </c>
      <c r="U60" s="2">
        <v>750</v>
      </c>
      <c r="V60" s="2">
        <v>749</v>
      </c>
      <c r="W60" s="2">
        <v>734</v>
      </c>
      <c r="X60" s="2">
        <v>710</v>
      </c>
      <c r="Y60" s="2">
        <v>707</v>
      </c>
      <c r="Z60" s="2">
        <v>708</v>
      </c>
      <c r="AA60" s="2">
        <v>694</v>
      </c>
      <c r="AB60" s="2">
        <v>688</v>
      </c>
      <c r="AC60" s="2">
        <v>707</v>
      </c>
      <c r="AD60" s="2">
        <v>713</v>
      </c>
      <c r="AE60" s="2">
        <v>736</v>
      </c>
      <c r="AF60" s="2">
        <v>727</v>
      </c>
      <c r="AG60" s="7">
        <v>735</v>
      </c>
      <c r="AH60" s="7">
        <f>_xlfn.RANK.EQ(tblAargau[[#This Row],[2011]],tblAargau[2011])</f>
        <v>181</v>
      </c>
      <c r="AI60" s="4">
        <f t="shared" si="0"/>
        <v>0.15529010238907848</v>
      </c>
      <c r="AJ60" s="4">
        <f t="shared" si="1"/>
        <v>0.13657056145675273</v>
      </c>
      <c r="AK60" s="4">
        <f t="shared" si="2"/>
        <v>1.3623978201635634E-3</v>
      </c>
      <c r="AL60" s="10">
        <f>_xlfn.RANK.EQ(tblAargau[[#This Row],[2001-2011]],tblAargau[2001-2011])</f>
        <v>197</v>
      </c>
      <c r="AM60" s="5">
        <f t="shared" si="3"/>
        <v>0.25426621160409546</v>
      </c>
      <c r="AN60" s="9">
        <f>_xlfn.RANK.EQ(tblAargau[[#This Row],[1981-2011]],tblAargau[1981-2011])</f>
        <v>170</v>
      </c>
      <c r="AO60" s="6">
        <v>6.12</v>
      </c>
      <c r="AP60" s="9">
        <f>_xlfn.RANK.EQ(tblAargau[[#This Row],[Fläche in km²]],tblAargau[Fläche in km²])</f>
        <v>92</v>
      </c>
      <c r="AQ60" s="7">
        <v>120</v>
      </c>
      <c r="AR60" s="7">
        <f>_xlfn.RANK.EQ(tblAargau[[#This Row],[Einwohner/km²]],tblAargau[Einwohner/km²])</f>
        <v>187</v>
      </c>
      <c r="AS60" s="2">
        <v>99</v>
      </c>
      <c r="AT60" s="2">
        <f>_xlfn.RANK.EQ(tblAargau[[#This Row],[Tax]],tblAargau[Tax],1)</f>
        <v>53</v>
      </c>
    </row>
    <row r="61" spans="1:46" x14ac:dyDescent="0.2">
      <c r="A61" s="1" t="s">
        <v>47</v>
      </c>
      <c r="B61" s="1" t="s">
        <v>43</v>
      </c>
      <c r="C61" s="7">
        <v>2530</v>
      </c>
      <c r="D61" s="7">
        <v>2511</v>
      </c>
      <c r="E61" s="7">
        <v>2537</v>
      </c>
      <c r="F61" s="7">
        <v>2486</v>
      </c>
      <c r="G61" s="7">
        <v>2507</v>
      </c>
      <c r="H61" s="7">
        <v>2550</v>
      </c>
      <c r="I61" s="7">
        <v>2705</v>
      </c>
      <c r="J61" s="7">
        <v>2783</v>
      </c>
      <c r="K61" s="7">
        <v>2827</v>
      </c>
      <c r="L61" s="7">
        <v>2834</v>
      </c>
      <c r="M61" s="7">
        <v>2919</v>
      </c>
      <c r="N61" s="7">
        <v>3017</v>
      </c>
      <c r="O61" s="7">
        <v>3057</v>
      </c>
      <c r="P61" s="7">
        <v>2976</v>
      </c>
      <c r="Q61" s="7">
        <v>2942</v>
      </c>
      <c r="R61" s="7">
        <v>2954</v>
      </c>
      <c r="S61" s="7">
        <v>2969</v>
      </c>
      <c r="T61" s="7">
        <v>2941</v>
      </c>
      <c r="U61" s="7">
        <v>2948</v>
      </c>
      <c r="V61" s="7">
        <v>2986</v>
      </c>
      <c r="W61" s="7">
        <v>3024</v>
      </c>
      <c r="X61" s="7">
        <v>3047</v>
      </c>
      <c r="Y61" s="7">
        <v>3009</v>
      </c>
      <c r="Z61" s="7">
        <v>2973</v>
      </c>
      <c r="AA61" s="7">
        <v>2990</v>
      </c>
      <c r="AB61" s="7">
        <v>2954</v>
      </c>
      <c r="AC61" s="7">
        <v>2938</v>
      </c>
      <c r="AD61" s="7">
        <v>3021</v>
      </c>
      <c r="AE61" s="7">
        <v>3024</v>
      </c>
      <c r="AF61" s="7">
        <v>3030</v>
      </c>
      <c r="AG61" s="7">
        <v>3065</v>
      </c>
      <c r="AH61" s="7">
        <f>_xlfn.RANK.EQ(tblAargau[[#This Row],[2011]],tblAargau[2011])</f>
        <v>67</v>
      </c>
      <c r="AI61" s="4">
        <f t="shared" si="0"/>
        <v>0.12015810276679839</v>
      </c>
      <c r="AJ61" s="4">
        <f t="shared" si="1"/>
        <v>2.295306611853376E-2</v>
      </c>
      <c r="AK61" s="4">
        <f t="shared" si="2"/>
        <v>1.3558201058201158E-2</v>
      </c>
      <c r="AL61" s="10">
        <f>_xlfn.RANK.EQ(tblAargau[[#This Row],[2001-2011]],tblAargau[2001-2011])</f>
        <v>187</v>
      </c>
      <c r="AM61" s="5">
        <f t="shared" si="3"/>
        <v>0.21146245059288526</v>
      </c>
      <c r="AN61" s="9">
        <f>_xlfn.RANK.EQ(tblAargau[[#This Row],[1981-2011]],tblAargau[1981-2011])</f>
        <v>183</v>
      </c>
      <c r="AO61" s="6">
        <v>2.11</v>
      </c>
      <c r="AP61" s="9">
        <f>_xlfn.RANK.EQ(tblAargau[[#This Row],[Fläche in km²]],tblAargau[Fläche in km²])</f>
        <v>210</v>
      </c>
      <c r="AQ61" s="7">
        <v>1453</v>
      </c>
      <c r="AR61" s="7">
        <f>_xlfn.RANK.EQ(tblAargau[[#This Row],[Einwohner/km²]],tblAargau[Einwohner/km²])</f>
        <v>7</v>
      </c>
      <c r="AS61" s="2">
        <v>100</v>
      </c>
      <c r="AT61" s="2">
        <f>_xlfn.RANK.EQ(tblAargau[[#This Row],[Tax]],tblAargau[Tax],1)</f>
        <v>60</v>
      </c>
    </row>
    <row r="62" spans="1:46" ht="15" x14ac:dyDescent="0.25">
      <c r="A62" s="11" t="s">
        <v>165</v>
      </c>
      <c r="B62" s="11" t="s">
        <v>166</v>
      </c>
      <c r="C62" s="12">
        <v>2238</v>
      </c>
      <c r="D62" s="12">
        <v>2231</v>
      </c>
      <c r="E62" s="12">
        <v>2304</v>
      </c>
      <c r="F62" s="12">
        <v>2314</v>
      </c>
      <c r="G62" s="12">
        <v>2293</v>
      </c>
      <c r="H62" s="12">
        <v>2343</v>
      </c>
      <c r="I62" s="12">
        <v>2297</v>
      </c>
      <c r="J62" s="12">
        <v>2309</v>
      </c>
      <c r="K62" s="12">
        <v>2298</v>
      </c>
      <c r="L62" s="12">
        <v>2341</v>
      </c>
      <c r="M62" s="12">
        <v>2362</v>
      </c>
      <c r="N62" s="12">
        <v>2397</v>
      </c>
      <c r="O62" s="12">
        <v>2453</v>
      </c>
      <c r="P62" s="12">
        <v>2496</v>
      </c>
      <c r="Q62" s="12">
        <v>2566</v>
      </c>
      <c r="R62" s="12">
        <v>2562</v>
      </c>
      <c r="S62" s="12">
        <v>2570</v>
      </c>
      <c r="T62" s="12">
        <v>2569</v>
      </c>
      <c r="U62" s="12">
        <v>2588</v>
      </c>
      <c r="V62" s="12">
        <v>2607</v>
      </c>
      <c r="W62" s="12">
        <v>2614</v>
      </c>
      <c r="X62" s="12">
        <v>2696</v>
      </c>
      <c r="Y62" s="12">
        <v>2745</v>
      </c>
      <c r="Z62" s="12">
        <v>2737</v>
      </c>
      <c r="AA62" s="12">
        <v>2785</v>
      </c>
      <c r="AB62" s="12">
        <v>2825</v>
      </c>
      <c r="AC62" s="12">
        <v>2951</v>
      </c>
      <c r="AD62" s="12">
        <v>3009</v>
      </c>
      <c r="AE62" s="12">
        <v>3169</v>
      </c>
      <c r="AF62" s="12">
        <v>3216</v>
      </c>
      <c r="AG62" s="12">
        <v>3271</v>
      </c>
      <c r="AH62" s="12">
        <f>_xlfn.RANK.EQ(tblAargau[[#This Row],[2011]],tblAargau[2011])</f>
        <v>64</v>
      </c>
      <c r="AI62" s="13">
        <f t="shared" si="0"/>
        <v>4.602323503127792E-2</v>
      </c>
      <c r="AJ62" s="13">
        <f t="shared" si="1"/>
        <v>0.10372565622353935</v>
      </c>
      <c r="AK62" s="13">
        <f t="shared" si="2"/>
        <v>0.25133894414690139</v>
      </c>
      <c r="AL62" s="14">
        <f>_xlfn.RANK.EQ(tblAargau[[#This Row],[2001-2011]],tblAargau[2001-2011])</f>
        <v>22</v>
      </c>
      <c r="AM62" s="15">
        <f t="shared" si="3"/>
        <v>0.46157283288650586</v>
      </c>
      <c r="AN62" s="16">
        <f>_xlfn.RANK.EQ(tblAargau[[#This Row],[1981-2011]],tblAargau[1981-2011])</f>
        <v>95</v>
      </c>
      <c r="AO62" s="17">
        <v>3.26</v>
      </c>
      <c r="AP62" s="16">
        <f>_xlfn.RANK.EQ(tblAargau[[#This Row],[Fläche in km²]],tblAargau[Fläche in km²])</f>
        <v>178</v>
      </c>
      <c r="AQ62" s="12">
        <v>1003</v>
      </c>
      <c r="AR62" s="12">
        <f>_xlfn.RANK.EQ(tblAargau[[#This Row],[Einwohner/km²]],tblAargau[Einwohner/km²])</f>
        <v>23</v>
      </c>
      <c r="AS62" s="2">
        <v>100</v>
      </c>
      <c r="AT62" s="2">
        <f>_xlfn.RANK.EQ(tblAargau[[#This Row],[Tax]],tblAargau[Tax],1)</f>
        <v>60</v>
      </c>
    </row>
    <row r="63" spans="1:46" x14ac:dyDescent="0.2">
      <c r="A63" s="1" t="s">
        <v>101</v>
      </c>
      <c r="B63" s="1" t="s">
        <v>96</v>
      </c>
      <c r="C63" s="7">
        <v>1648</v>
      </c>
      <c r="D63" s="7">
        <v>1729</v>
      </c>
      <c r="E63" s="7">
        <v>1780</v>
      </c>
      <c r="F63" s="7">
        <v>1837</v>
      </c>
      <c r="G63" s="7">
        <v>1878</v>
      </c>
      <c r="H63" s="7">
        <v>1884</v>
      </c>
      <c r="I63" s="7">
        <v>1884</v>
      </c>
      <c r="J63" s="7">
        <v>1881</v>
      </c>
      <c r="K63" s="7">
        <v>1870</v>
      </c>
      <c r="L63" s="7">
        <v>1847</v>
      </c>
      <c r="M63" s="7">
        <v>1917</v>
      </c>
      <c r="N63" s="7">
        <v>1962</v>
      </c>
      <c r="O63" s="7">
        <v>1989</v>
      </c>
      <c r="P63" s="7">
        <v>2075</v>
      </c>
      <c r="Q63" s="7">
        <v>2147</v>
      </c>
      <c r="R63" s="7">
        <v>2353</v>
      </c>
      <c r="S63" s="7">
        <v>2408</v>
      </c>
      <c r="T63" s="7">
        <v>2489</v>
      </c>
      <c r="U63" s="7">
        <v>2554</v>
      </c>
      <c r="V63" s="7">
        <v>2538</v>
      </c>
      <c r="W63" s="7">
        <v>2554</v>
      </c>
      <c r="X63" s="7">
        <v>2570</v>
      </c>
      <c r="Y63" s="7">
        <v>2614</v>
      </c>
      <c r="Z63" s="7">
        <v>2623</v>
      </c>
      <c r="AA63" s="7">
        <v>2699</v>
      </c>
      <c r="AB63" s="7">
        <v>2725</v>
      </c>
      <c r="AC63" s="7">
        <v>2777</v>
      </c>
      <c r="AD63" s="7">
        <v>2876</v>
      </c>
      <c r="AE63" s="7">
        <v>2864</v>
      </c>
      <c r="AF63" s="7">
        <v>2939</v>
      </c>
      <c r="AG63" s="7">
        <v>3009</v>
      </c>
      <c r="AH63" s="7">
        <f>_xlfn.RANK.EQ(tblAargau[[#This Row],[2011]],tblAargau[2011])</f>
        <v>68</v>
      </c>
      <c r="AI63" s="4">
        <f t="shared" si="0"/>
        <v>0.12075242718446599</v>
      </c>
      <c r="AJ63" s="4">
        <f t="shared" si="1"/>
        <v>0.323943661971831</v>
      </c>
      <c r="AK63" s="4">
        <f t="shared" si="2"/>
        <v>0.17815191855912293</v>
      </c>
      <c r="AL63" s="10">
        <f>_xlfn.RANK.EQ(tblAargau[[#This Row],[2001-2011]],tblAargau[2001-2011])</f>
        <v>58</v>
      </c>
      <c r="AM63" s="5">
        <f t="shared" si="3"/>
        <v>0.82584951456310685</v>
      </c>
      <c r="AN63" s="9">
        <f>_xlfn.RANK.EQ(tblAargau[[#This Row],[1981-2011]],tblAargau[1981-2011])</f>
        <v>38</v>
      </c>
      <c r="AO63" s="6">
        <v>3.21</v>
      </c>
      <c r="AP63" s="9">
        <f>_xlfn.RANK.EQ(tblAargau[[#This Row],[Fläche in km²]],tblAargau[Fläche in km²])</f>
        <v>180</v>
      </c>
      <c r="AQ63" s="7">
        <v>937</v>
      </c>
      <c r="AR63" s="7">
        <f>_xlfn.RANK.EQ(tblAargau[[#This Row],[Einwohner/km²]],tblAargau[Einwohner/km²])</f>
        <v>28</v>
      </c>
      <c r="AS63" s="2">
        <v>100</v>
      </c>
      <c r="AT63" s="2">
        <f>_xlfn.RANK.EQ(tblAargau[[#This Row],[Tax]],tblAargau[Tax],1)</f>
        <v>60</v>
      </c>
    </row>
    <row r="64" spans="1:46" x14ac:dyDescent="0.2">
      <c r="A64" s="1" t="s">
        <v>63</v>
      </c>
      <c r="B64" s="1" t="s">
        <v>43</v>
      </c>
      <c r="C64" s="7">
        <v>4736</v>
      </c>
      <c r="D64" s="7">
        <v>4735</v>
      </c>
      <c r="E64" s="7">
        <v>4709</v>
      </c>
      <c r="F64" s="7">
        <v>4773</v>
      </c>
      <c r="G64" s="7">
        <v>4826</v>
      </c>
      <c r="H64" s="7">
        <v>4834</v>
      </c>
      <c r="I64" s="7">
        <v>5058</v>
      </c>
      <c r="J64" s="7">
        <v>5101</v>
      </c>
      <c r="K64" s="7">
        <v>5110</v>
      </c>
      <c r="L64" s="7">
        <v>5215</v>
      </c>
      <c r="M64" s="7">
        <v>5456</v>
      </c>
      <c r="N64" s="7">
        <v>5629</v>
      </c>
      <c r="O64" s="7">
        <v>5500</v>
      </c>
      <c r="P64" s="7">
        <v>5612</v>
      </c>
      <c r="Q64" s="7">
        <v>5680</v>
      </c>
      <c r="R64" s="7">
        <v>5676</v>
      </c>
      <c r="S64" s="7">
        <v>5713</v>
      </c>
      <c r="T64" s="7">
        <v>5902</v>
      </c>
      <c r="U64" s="7">
        <v>5886</v>
      </c>
      <c r="V64" s="7">
        <v>6007</v>
      </c>
      <c r="W64" s="7">
        <v>6053</v>
      </c>
      <c r="X64" s="7">
        <v>6179</v>
      </c>
      <c r="Y64" s="7">
        <v>6211</v>
      </c>
      <c r="Z64" s="7">
        <v>6166</v>
      </c>
      <c r="AA64" s="7">
        <v>6190</v>
      </c>
      <c r="AB64" s="7">
        <v>6231</v>
      </c>
      <c r="AC64" s="7">
        <v>6335</v>
      </c>
      <c r="AD64" s="7">
        <v>6360</v>
      </c>
      <c r="AE64" s="7">
        <v>6484</v>
      </c>
      <c r="AF64" s="7">
        <v>6674</v>
      </c>
      <c r="AG64" s="7">
        <v>6827</v>
      </c>
      <c r="AH64" s="7">
        <f>_xlfn.RANK.EQ(tblAargau[[#This Row],[2011]],tblAargau[2011])</f>
        <v>22</v>
      </c>
      <c r="AI64" s="4">
        <f t="shared" si="0"/>
        <v>0.10114020270270263</v>
      </c>
      <c r="AJ64" s="4">
        <f t="shared" si="1"/>
        <v>0.10098973607038131</v>
      </c>
      <c r="AK64" s="4">
        <f t="shared" si="2"/>
        <v>0.12787047744919877</v>
      </c>
      <c r="AL64" s="10">
        <f>_xlfn.RANK.EQ(tblAargau[[#This Row],[2001-2011]],tblAargau[2001-2011])</f>
        <v>96</v>
      </c>
      <c r="AM64" s="5">
        <f t="shared" si="3"/>
        <v>0.44151182432432434</v>
      </c>
      <c r="AN64" s="9">
        <f>_xlfn.RANK.EQ(tblAargau[[#This Row],[1981-2011]],tblAargau[1981-2011])</f>
        <v>99</v>
      </c>
      <c r="AO64" s="6">
        <v>8.27</v>
      </c>
      <c r="AP64" s="9">
        <f>_xlfn.RANK.EQ(tblAargau[[#This Row],[Fläche in km²]],tblAargau[Fläche in km²])</f>
        <v>58</v>
      </c>
      <c r="AQ64" s="7">
        <v>826</v>
      </c>
      <c r="AR64" s="7">
        <f>_xlfn.RANK.EQ(tblAargau[[#This Row],[Einwohner/km²]],tblAargau[Einwohner/km²])</f>
        <v>39</v>
      </c>
      <c r="AS64" s="2">
        <v>100</v>
      </c>
      <c r="AT64" s="2">
        <f>_xlfn.RANK.EQ(tblAargau[[#This Row],[Tax]],tblAargau[Tax],1)</f>
        <v>60</v>
      </c>
    </row>
    <row r="65" spans="1:46" x14ac:dyDescent="0.2">
      <c r="A65" s="1" t="s">
        <v>202</v>
      </c>
      <c r="B65" s="1" t="s">
        <v>202</v>
      </c>
      <c r="C65" s="7">
        <v>9529</v>
      </c>
      <c r="D65" s="7">
        <v>9491</v>
      </c>
      <c r="E65" s="7">
        <v>9448</v>
      </c>
      <c r="F65" s="7">
        <v>9448</v>
      </c>
      <c r="G65" s="7">
        <v>9514</v>
      </c>
      <c r="H65" s="7">
        <v>9529</v>
      </c>
      <c r="I65" s="7">
        <v>9540</v>
      </c>
      <c r="J65" s="7">
        <v>9725</v>
      </c>
      <c r="K65" s="7">
        <v>9735</v>
      </c>
      <c r="L65" s="7">
        <v>9751</v>
      </c>
      <c r="M65" s="7">
        <v>9756</v>
      </c>
      <c r="N65" s="7">
        <v>9896</v>
      </c>
      <c r="O65" s="7">
        <v>10044</v>
      </c>
      <c r="P65" s="7">
        <v>10140</v>
      </c>
      <c r="Q65" s="7">
        <v>10205</v>
      </c>
      <c r="R65" s="7">
        <v>10281</v>
      </c>
      <c r="S65" s="7">
        <v>10255</v>
      </c>
      <c r="T65" s="7">
        <v>10335</v>
      </c>
      <c r="U65" s="7">
        <v>10496</v>
      </c>
      <c r="V65" s="7">
        <v>10566</v>
      </c>
      <c r="W65" s="7">
        <v>10727</v>
      </c>
      <c r="X65" s="7">
        <v>10720</v>
      </c>
      <c r="Y65" s="7">
        <v>10730</v>
      </c>
      <c r="Z65" s="7">
        <v>10774</v>
      </c>
      <c r="AA65" s="7">
        <v>10859</v>
      </c>
      <c r="AB65" s="7">
        <v>10870</v>
      </c>
      <c r="AC65" s="7">
        <v>10881</v>
      </c>
      <c r="AD65" s="7">
        <v>11206</v>
      </c>
      <c r="AE65" s="7">
        <v>11596</v>
      </c>
      <c r="AF65" s="7">
        <v>11872</v>
      </c>
      <c r="AG65" s="7">
        <v>12074</v>
      </c>
      <c r="AH65" s="7">
        <f>_xlfn.RANK.EQ(tblAargau[[#This Row],[2011]],tblAargau[2011])</f>
        <v>6</v>
      </c>
      <c r="AI65" s="4">
        <f t="shared" si="0"/>
        <v>2.3297302969881306E-2</v>
      </c>
      <c r="AJ65" s="4">
        <f t="shared" si="1"/>
        <v>8.302583025830268E-2</v>
      </c>
      <c r="AK65" s="4">
        <f t="shared" si="2"/>
        <v>0.12557098909294306</v>
      </c>
      <c r="AL65" s="10">
        <f>_xlfn.RANK.EQ(tblAargau[[#This Row],[2001-2011]],tblAargau[2001-2011])</f>
        <v>100</v>
      </c>
      <c r="AM65" s="5">
        <f t="shared" si="3"/>
        <v>0.26707944170427123</v>
      </c>
      <c r="AN65" s="9">
        <f>_xlfn.RANK.EQ(tblAargau[[#This Row],[1981-2011]],tblAargau[1981-2011])</f>
        <v>164</v>
      </c>
      <c r="AO65" s="6">
        <v>16.03</v>
      </c>
      <c r="AP65" s="9">
        <f>_xlfn.RANK.EQ(tblAargau[[#This Row],[Fläche in km²]],tblAargau[Fläche in km²])</f>
        <v>7</v>
      </c>
      <c r="AQ65" s="7">
        <v>753</v>
      </c>
      <c r="AR65" s="7">
        <f>_xlfn.RANK.EQ(tblAargau[[#This Row],[Einwohner/km²]],tblAargau[Einwohner/km²])</f>
        <v>44</v>
      </c>
      <c r="AS65" s="2">
        <v>100</v>
      </c>
      <c r="AT65" s="2">
        <f>_xlfn.RANK.EQ(tblAargau[[#This Row],[Tax]],tblAargau[Tax],1)</f>
        <v>60</v>
      </c>
    </row>
    <row r="66" spans="1:46" x14ac:dyDescent="0.2">
      <c r="A66" s="1" t="s">
        <v>157</v>
      </c>
      <c r="B66" s="1" t="s">
        <v>166</v>
      </c>
      <c r="C66" s="2">
        <v>975</v>
      </c>
      <c r="D66" s="2">
        <v>1001</v>
      </c>
      <c r="E66" s="2">
        <v>1014</v>
      </c>
      <c r="F66" s="2">
        <v>1010</v>
      </c>
      <c r="G66" s="2">
        <v>1014</v>
      </c>
      <c r="H66" s="2">
        <v>1008</v>
      </c>
      <c r="I66" s="2">
        <v>1000</v>
      </c>
      <c r="J66" s="2">
        <v>1054</v>
      </c>
      <c r="K66" s="2">
        <v>1075</v>
      </c>
      <c r="L66" s="2">
        <v>1099</v>
      </c>
      <c r="M66" s="2">
        <v>1127</v>
      </c>
      <c r="N66" s="2">
        <v>1132</v>
      </c>
      <c r="O66" s="2">
        <v>1186</v>
      </c>
      <c r="P66" s="2">
        <v>1235</v>
      </c>
      <c r="Q66" s="2">
        <v>1271</v>
      </c>
      <c r="R66" s="2">
        <v>1244</v>
      </c>
      <c r="S66" s="2">
        <v>1271</v>
      </c>
      <c r="T66" s="2">
        <v>1309</v>
      </c>
      <c r="U66" s="2">
        <v>1306</v>
      </c>
      <c r="V66" s="2">
        <v>1346</v>
      </c>
      <c r="W66" s="2">
        <v>1336</v>
      </c>
      <c r="X66" s="2">
        <v>1350</v>
      </c>
      <c r="Y66" s="2">
        <v>1349</v>
      </c>
      <c r="Z66" s="2">
        <v>1371</v>
      </c>
      <c r="AA66" s="2">
        <v>1405</v>
      </c>
      <c r="AB66" s="2">
        <v>1415</v>
      </c>
      <c r="AC66" s="2">
        <v>1368</v>
      </c>
      <c r="AD66" s="2">
        <v>1388</v>
      </c>
      <c r="AE66" s="2">
        <v>1380</v>
      </c>
      <c r="AF66" s="2">
        <v>1404</v>
      </c>
      <c r="AG66" s="7">
        <v>1426</v>
      </c>
      <c r="AH66" s="7">
        <f>_xlfn.RANK.EQ(tblAargau[[#This Row],[2011]],tblAargau[2011])</f>
        <v>121</v>
      </c>
      <c r="AI66" s="4">
        <f t="shared" ref="AI66:AI129" si="4">IFERROR(L66/C66-1,0)</f>
        <v>0.12717948717948713</v>
      </c>
      <c r="AJ66" s="4">
        <f t="shared" ref="AJ66:AJ129" si="5">IFERROR(V66/M66-1,0)</f>
        <v>0.1943212067435669</v>
      </c>
      <c r="AK66" s="4">
        <f t="shared" ref="AK66:AK129" si="6">IFERROR(AG66/W66-1,0)</f>
        <v>6.7365269461077792E-2</v>
      </c>
      <c r="AL66" s="10">
        <f>_xlfn.RANK.EQ(tblAargau[[#This Row],[2001-2011]],tblAargau[2001-2011])</f>
        <v>148</v>
      </c>
      <c r="AM66" s="5">
        <f t="shared" ref="AM66:AM129" si="7">IFERROR(AG66/C66-1,0)</f>
        <v>0.46256410256410252</v>
      </c>
      <c r="AN66" s="9">
        <f>_xlfn.RANK.EQ(tblAargau[[#This Row],[1981-2011]],tblAargau[1981-2011])</f>
        <v>93</v>
      </c>
      <c r="AO66" s="6">
        <v>2.41</v>
      </c>
      <c r="AP66" s="9">
        <f>_xlfn.RANK.EQ(tblAargau[[#This Row],[Fläche in km²]],tblAargau[Fläche in km²])</f>
        <v>204</v>
      </c>
      <c r="AQ66" s="7">
        <v>592</v>
      </c>
      <c r="AR66" s="7">
        <f>_xlfn.RANK.EQ(tblAargau[[#This Row],[Einwohner/km²]],tblAargau[Einwohner/km²])</f>
        <v>57</v>
      </c>
      <c r="AS66" s="2">
        <v>100</v>
      </c>
      <c r="AT66" s="2">
        <f>_xlfn.RANK.EQ(tblAargau[[#This Row],[Tax]],tblAargau[Tax],1)</f>
        <v>60</v>
      </c>
    </row>
    <row r="67" spans="1:46" x14ac:dyDescent="0.2">
      <c r="A67" s="1" t="s">
        <v>164</v>
      </c>
      <c r="B67" s="1" t="s">
        <v>166</v>
      </c>
      <c r="C67" s="2">
        <v>788</v>
      </c>
      <c r="D67" s="2">
        <v>772</v>
      </c>
      <c r="E67" s="2">
        <v>773</v>
      </c>
      <c r="F67" s="2">
        <v>782</v>
      </c>
      <c r="G67" s="2">
        <v>781</v>
      </c>
      <c r="H67" s="2">
        <v>767</v>
      </c>
      <c r="I67" s="2">
        <v>768</v>
      </c>
      <c r="J67" s="2">
        <v>807</v>
      </c>
      <c r="K67" s="2">
        <v>801</v>
      </c>
      <c r="L67" s="2">
        <v>815</v>
      </c>
      <c r="M67" s="2">
        <v>804</v>
      </c>
      <c r="N67" s="2">
        <v>842</v>
      </c>
      <c r="O67" s="2">
        <v>833</v>
      </c>
      <c r="P67" s="2">
        <v>823</v>
      </c>
      <c r="Q67" s="2">
        <v>820</v>
      </c>
      <c r="R67" s="2">
        <v>831</v>
      </c>
      <c r="S67" s="2">
        <v>800</v>
      </c>
      <c r="T67" s="2">
        <v>790</v>
      </c>
      <c r="U67" s="2">
        <v>794</v>
      </c>
      <c r="V67" s="2">
        <v>795</v>
      </c>
      <c r="W67" s="2">
        <v>778</v>
      </c>
      <c r="X67" s="2">
        <v>756</v>
      </c>
      <c r="Y67" s="2">
        <v>770</v>
      </c>
      <c r="Z67" s="2">
        <v>763</v>
      </c>
      <c r="AA67" s="2">
        <v>823</v>
      </c>
      <c r="AB67" s="2">
        <v>855</v>
      </c>
      <c r="AC67" s="2">
        <v>835</v>
      </c>
      <c r="AD67" s="2">
        <v>841</v>
      </c>
      <c r="AE67" s="2">
        <v>854</v>
      </c>
      <c r="AF67" s="2">
        <v>904</v>
      </c>
      <c r="AG67" s="7">
        <v>995</v>
      </c>
      <c r="AH67" s="7">
        <f>_xlfn.RANK.EQ(tblAargau[[#This Row],[2011]],tblAargau[2011])</f>
        <v>155</v>
      </c>
      <c r="AI67" s="4">
        <f t="shared" si="4"/>
        <v>3.4263959390862908E-2</v>
      </c>
      <c r="AJ67" s="4">
        <f t="shared" si="5"/>
        <v>-1.1194029850746245E-2</v>
      </c>
      <c r="AK67" s="4">
        <f t="shared" si="6"/>
        <v>0.27892030848329052</v>
      </c>
      <c r="AL67" s="10">
        <f>_xlfn.RANK.EQ(tblAargau[[#This Row],[2001-2011]],tblAargau[2001-2011])</f>
        <v>18</v>
      </c>
      <c r="AM67" s="5">
        <f t="shared" si="7"/>
        <v>0.26269035532994933</v>
      </c>
      <c r="AN67" s="9">
        <f>_xlfn.RANK.EQ(tblAargau[[#This Row],[1981-2011]],tblAargau[1981-2011])</f>
        <v>166</v>
      </c>
      <c r="AO67" s="6">
        <v>2.3199999999999998</v>
      </c>
      <c r="AP67" s="9">
        <f>_xlfn.RANK.EQ(tblAargau[[#This Row],[Fläche in km²]],tblAargau[Fläche in km²])</f>
        <v>206</v>
      </c>
      <c r="AQ67" s="7">
        <v>429</v>
      </c>
      <c r="AR67" s="7">
        <f>_xlfn.RANK.EQ(tblAargau[[#This Row],[Einwohner/km²]],tblAargau[Einwohner/km²])</f>
        <v>84</v>
      </c>
      <c r="AS67" s="2">
        <v>100</v>
      </c>
      <c r="AT67" s="2">
        <f>_xlfn.RANK.EQ(tblAargau[[#This Row],[Tax]],tblAargau[Tax],1)</f>
        <v>60</v>
      </c>
    </row>
    <row r="68" spans="1:46" x14ac:dyDescent="0.2">
      <c r="A68" s="1" t="s">
        <v>205</v>
      </c>
      <c r="B68" s="1" t="s">
        <v>202</v>
      </c>
      <c r="C68" s="2">
        <v>1113</v>
      </c>
      <c r="D68" s="2">
        <v>1131</v>
      </c>
      <c r="E68" s="2">
        <v>1132</v>
      </c>
      <c r="F68" s="2">
        <v>1121</v>
      </c>
      <c r="G68" s="2">
        <v>1135</v>
      </c>
      <c r="H68" s="2">
        <v>1120</v>
      </c>
      <c r="I68" s="2">
        <v>1166</v>
      </c>
      <c r="J68" s="2">
        <v>1219</v>
      </c>
      <c r="K68" s="2">
        <v>1240</v>
      </c>
      <c r="L68" s="2">
        <v>1252</v>
      </c>
      <c r="M68" s="2">
        <v>1272</v>
      </c>
      <c r="N68" s="2">
        <v>1280</v>
      </c>
      <c r="O68" s="2">
        <v>1319</v>
      </c>
      <c r="P68" s="2">
        <v>1383</v>
      </c>
      <c r="Q68" s="2">
        <v>1392</v>
      </c>
      <c r="R68" s="2">
        <v>1428</v>
      </c>
      <c r="S68" s="2">
        <v>1452</v>
      </c>
      <c r="T68" s="2">
        <v>1463</v>
      </c>
      <c r="U68" s="2">
        <v>1486</v>
      </c>
      <c r="V68" s="2">
        <v>1530</v>
      </c>
      <c r="W68" s="2">
        <v>1549</v>
      </c>
      <c r="X68" s="2">
        <v>1579</v>
      </c>
      <c r="Y68" s="2">
        <v>1589</v>
      </c>
      <c r="Z68" s="2">
        <v>1620</v>
      </c>
      <c r="AA68" s="2">
        <v>1643</v>
      </c>
      <c r="AB68" s="2">
        <v>1654</v>
      </c>
      <c r="AC68" s="2">
        <v>1710</v>
      </c>
      <c r="AD68" s="2">
        <v>1761</v>
      </c>
      <c r="AE68" s="2">
        <v>1794</v>
      </c>
      <c r="AF68" s="2">
        <v>1817</v>
      </c>
      <c r="AG68" s="7">
        <v>1831</v>
      </c>
      <c r="AH68" s="7">
        <f>_xlfn.RANK.EQ(tblAargau[[#This Row],[2011]],tblAargau[2011])</f>
        <v>104</v>
      </c>
      <c r="AI68" s="4">
        <f t="shared" si="4"/>
        <v>0.12488769092542684</v>
      </c>
      <c r="AJ68" s="4">
        <f t="shared" si="5"/>
        <v>0.20283018867924518</v>
      </c>
      <c r="AK68" s="4">
        <f t="shared" si="6"/>
        <v>0.18205293737895412</v>
      </c>
      <c r="AL68" s="10">
        <f>_xlfn.RANK.EQ(tblAargau[[#This Row],[2001-2011]],tblAargau[2001-2011])</f>
        <v>55</v>
      </c>
      <c r="AM68" s="5">
        <f t="shared" si="7"/>
        <v>0.64510332434860729</v>
      </c>
      <c r="AN68" s="9">
        <f>_xlfn.RANK.EQ(tblAargau[[#This Row],[1981-2011]],tblAargau[1981-2011])</f>
        <v>61</v>
      </c>
      <c r="AO68" s="6">
        <v>4.51</v>
      </c>
      <c r="AP68" s="9">
        <f>_xlfn.RANK.EQ(tblAargau[[#This Row],[Fläche in km²]],tblAargau[Fläche in km²])</f>
        <v>135</v>
      </c>
      <c r="AQ68" s="7">
        <v>406</v>
      </c>
      <c r="AR68" s="7">
        <f>_xlfn.RANK.EQ(tblAargau[[#This Row],[Einwohner/km²]],tblAargau[Einwohner/km²])</f>
        <v>88</v>
      </c>
      <c r="AS68" s="2">
        <v>100</v>
      </c>
      <c r="AT68" s="2">
        <f>_xlfn.RANK.EQ(tblAargau[[#This Row],[Tax]],tblAargau[Tax],1)</f>
        <v>60</v>
      </c>
    </row>
    <row r="69" spans="1:46" x14ac:dyDescent="0.2">
      <c r="A69" s="1" t="s">
        <v>61</v>
      </c>
      <c r="B69" s="1" t="s">
        <v>43</v>
      </c>
      <c r="C69" s="2">
        <v>980</v>
      </c>
      <c r="D69" s="2">
        <v>989</v>
      </c>
      <c r="E69" s="2">
        <v>995</v>
      </c>
      <c r="F69" s="2">
        <v>1029</v>
      </c>
      <c r="G69" s="2">
        <v>1201</v>
      </c>
      <c r="H69" s="2">
        <v>1282</v>
      </c>
      <c r="I69" s="2">
        <v>1301</v>
      </c>
      <c r="J69" s="2">
        <v>1330</v>
      </c>
      <c r="K69" s="2">
        <v>1326</v>
      </c>
      <c r="L69" s="2">
        <v>1358</v>
      </c>
      <c r="M69" s="2">
        <v>1487</v>
      </c>
      <c r="N69" s="2">
        <v>1499</v>
      </c>
      <c r="O69" s="2">
        <v>1554</v>
      </c>
      <c r="P69" s="2">
        <v>1597</v>
      </c>
      <c r="Q69" s="2">
        <v>1594</v>
      </c>
      <c r="R69" s="2">
        <v>1574</v>
      </c>
      <c r="S69" s="2">
        <v>1535</v>
      </c>
      <c r="T69" s="2">
        <v>1553</v>
      </c>
      <c r="U69" s="2">
        <v>1541</v>
      </c>
      <c r="V69" s="2">
        <v>1574</v>
      </c>
      <c r="W69" s="2">
        <v>1569</v>
      </c>
      <c r="X69" s="2">
        <v>1554</v>
      </c>
      <c r="Y69" s="2">
        <v>1534</v>
      </c>
      <c r="Z69" s="2">
        <v>1511</v>
      </c>
      <c r="AA69" s="2">
        <v>1521</v>
      </c>
      <c r="AB69" s="2">
        <v>1497</v>
      </c>
      <c r="AC69" s="2">
        <v>1526</v>
      </c>
      <c r="AD69" s="2">
        <v>1540</v>
      </c>
      <c r="AE69" s="2">
        <v>1565</v>
      </c>
      <c r="AF69" s="2">
        <v>1625</v>
      </c>
      <c r="AG69" s="7">
        <v>1680</v>
      </c>
      <c r="AH69" s="7">
        <f>_xlfn.RANK.EQ(tblAargau[[#This Row],[2011]],tblAargau[2011])</f>
        <v>109</v>
      </c>
      <c r="AI69" s="4">
        <f t="shared" si="4"/>
        <v>0.38571428571428568</v>
      </c>
      <c r="AJ69" s="4">
        <f t="shared" si="5"/>
        <v>5.8507061197041077E-2</v>
      </c>
      <c r="AK69" s="4">
        <f t="shared" si="6"/>
        <v>7.074569789674956E-2</v>
      </c>
      <c r="AL69" s="10">
        <f>_xlfn.RANK.EQ(tblAargau[[#This Row],[2001-2011]],tblAargau[2001-2011])</f>
        <v>146</v>
      </c>
      <c r="AM69" s="5">
        <f t="shared" si="7"/>
        <v>0.71428571428571419</v>
      </c>
      <c r="AN69" s="9">
        <f>_xlfn.RANK.EQ(tblAargau[[#This Row],[1981-2011]],tblAargau[1981-2011])</f>
        <v>46</v>
      </c>
      <c r="AO69" s="6">
        <v>4.41</v>
      </c>
      <c r="AP69" s="9">
        <f>_xlfn.RANK.EQ(tblAargau[[#This Row],[Fläche in km²]],tblAargau[Fläche in km²])</f>
        <v>139</v>
      </c>
      <c r="AQ69" s="7">
        <v>381</v>
      </c>
      <c r="AR69" s="7">
        <f>_xlfn.RANK.EQ(tblAargau[[#This Row],[Einwohner/km²]],tblAargau[Einwohner/km²])</f>
        <v>96</v>
      </c>
      <c r="AS69" s="2">
        <v>100</v>
      </c>
      <c r="AT69" s="2">
        <f>_xlfn.RANK.EQ(tblAargau[[#This Row],[Tax]],tblAargau[Tax],1)</f>
        <v>60</v>
      </c>
    </row>
    <row r="70" spans="1:46" x14ac:dyDescent="0.2">
      <c r="A70" s="1" t="s">
        <v>197</v>
      </c>
      <c r="B70" s="1" t="s">
        <v>202</v>
      </c>
      <c r="C70" s="7">
        <v>2281</v>
      </c>
      <c r="D70" s="7">
        <v>2313</v>
      </c>
      <c r="E70" s="7">
        <v>2346</v>
      </c>
      <c r="F70" s="7">
        <v>2384</v>
      </c>
      <c r="G70" s="7">
        <v>2412</v>
      </c>
      <c r="H70" s="7">
        <v>2481</v>
      </c>
      <c r="I70" s="7">
        <v>2503</v>
      </c>
      <c r="J70" s="7">
        <v>2587</v>
      </c>
      <c r="K70" s="7">
        <v>2625</v>
      </c>
      <c r="L70" s="7">
        <v>2656</v>
      </c>
      <c r="M70" s="7">
        <v>2745</v>
      </c>
      <c r="N70" s="7">
        <v>2746</v>
      </c>
      <c r="O70" s="7">
        <v>2743</v>
      </c>
      <c r="P70" s="7">
        <v>2782</v>
      </c>
      <c r="Q70" s="7">
        <v>2832</v>
      </c>
      <c r="R70" s="7">
        <v>2880</v>
      </c>
      <c r="S70" s="7">
        <v>2884</v>
      </c>
      <c r="T70" s="7">
        <v>2959</v>
      </c>
      <c r="U70" s="7">
        <v>3029</v>
      </c>
      <c r="V70" s="7">
        <v>3065</v>
      </c>
      <c r="W70" s="7">
        <v>3080</v>
      </c>
      <c r="X70" s="7">
        <v>3124</v>
      </c>
      <c r="Y70" s="7">
        <v>3165</v>
      </c>
      <c r="Z70" s="7">
        <v>3233</v>
      </c>
      <c r="AA70" s="7">
        <v>3284</v>
      </c>
      <c r="AB70" s="7">
        <v>3346</v>
      </c>
      <c r="AC70" s="7">
        <v>3415</v>
      </c>
      <c r="AD70" s="7">
        <v>3478</v>
      </c>
      <c r="AE70" s="7">
        <v>3555</v>
      </c>
      <c r="AF70" s="7">
        <v>3609</v>
      </c>
      <c r="AG70" s="7">
        <v>3663</v>
      </c>
      <c r="AH70" s="7">
        <f>_xlfn.RANK.EQ(tblAargau[[#This Row],[2011]],tblAargau[2011])</f>
        <v>56</v>
      </c>
      <c r="AI70" s="4">
        <f t="shared" si="4"/>
        <v>0.16440157825515134</v>
      </c>
      <c r="AJ70" s="4">
        <f t="shared" si="5"/>
        <v>0.11657559198542811</v>
      </c>
      <c r="AK70" s="4">
        <f t="shared" si="6"/>
        <v>0.18928571428571428</v>
      </c>
      <c r="AL70" s="10">
        <f>_xlfn.RANK.EQ(tblAargau[[#This Row],[2001-2011]],tblAargau[2001-2011])</f>
        <v>45</v>
      </c>
      <c r="AM70" s="5">
        <f t="shared" si="7"/>
        <v>0.60587461639631734</v>
      </c>
      <c r="AN70" s="9">
        <f>_xlfn.RANK.EQ(tblAargau[[#This Row],[1981-2011]],tblAargau[1981-2011])</f>
        <v>65</v>
      </c>
      <c r="AO70" s="6">
        <v>11.01</v>
      </c>
      <c r="AP70" s="9">
        <f>_xlfn.RANK.EQ(tblAargau[[#This Row],[Fläche in km²]],tblAargau[Fläche in km²])</f>
        <v>29</v>
      </c>
      <c r="AQ70" s="7">
        <v>333</v>
      </c>
      <c r="AR70" s="7">
        <f>_xlfn.RANK.EQ(tblAargau[[#This Row],[Einwohner/km²]],tblAargau[Einwohner/km²])</f>
        <v>107</v>
      </c>
      <c r="AS70" s="2">
        <v>100</v>
      </c>
      <c r="AT70" s="2">
        <f>_xlfn.RANK.EQ(tblAargau[[#This Row],[Tax]],tblAargau[Tax],1)</f>
        <v>60</v>
      </c>
    </row>
    <row r="71" spans="1:46" x14ac:dyDescent="0.2">
      <c r="A71" s="1" t="s">
        <v>122</v>
      </c>
      <c r="B71" s="1" t="s">
        <v>255</v>
      </c>
      <c r="C71" s="2">
        <v>979</v>
      </c>
      <c r="D71" s="2">
        <v>963</v>
      </c>
      <c r="E71" s="2">
        <v>955</v>
      </c>
      <c r="F71" s="2">
        <v>937</v>
      </c>
      <c r="G71" s="2">
        <v>940</v>
      </c>
      <c r="H71" s="2">
        <v>950</v>
      </c>
      <c r="I71" s="2">
        <v>949</v>
      </c>
      <c r="J71" s="2">
        <v>945</v>
      </c>
      <c r="K71" s="2">
        <v>929</v>
      </c>
      <c r="L71" s="2">
        <v>943</v>
      </c>
      <c r="M71" s="2">
        <v>916</v>
      </c>
      <c r="N71" s="2">
        <v>937</v>
      </c>
      <c r="O71" s="2">
        <v>925</v>
      </c>
      <c r="P71" s="2">
        <v>948</v>
      </c>
      <c r="Q71" s="2">
        <v>928</v>
      </c>
      <c r="R71" s="2">
        <v>942</v>
      </c>
      <c r="S71" s="2">
        <v>978</v>
      </c>
      <c r="T71" s="2">
        <v>990</v>
      </c>
      <c r="U71" s="2">
        <v>988</v>
      </c>
      <c r="V71" s="2">
        <v>970</v>
      </c>
      <c r="W71" s="2">
        <v>964</v>
      </c>
      <c r="X71" s="2">
        <v>941</v>
      </c>
      <c r="Y71" s="2">
        <v>942</v>
      </c>
      <c r="Z71" s="2">
        <v>941</v>
      </c>
      <c r="AA71" s="2">
        <v>913</v>
      </c>
      <c r="AB71" s="2">
        <v>929</v>
      </c>
      <c r="AC71" s="2">
        <v>934</v>
      </c>
      <c r="AD71" s="2">
        <v>931</v>
      </c>
      <c r="AE71" s="2">
        <v>957</v>
      </c>
      <c r="AF71" s="2">
        <v>946</v>
      </c>
      <c r="AG71" s="7">
        <v>975</v>
      </c>
      <c r="AH71" s="7">
        <f>_xlfn.RANK.EQ(tblAargau[[#This Row],[2011]],tblAargau[2011])</f>
        <v>158</v>
      </c>
      <c r="AI71" s="4">
        <f t="shared" si="4"/>
        <v>-3.6772216547497405E-2</v>
      </c>
      <c r="AJ71" s="4">
        <f t="shared" si="5"/>
        <v>5.8951965065502154E-2</v>
      </c>
      <c r="AK71" s="4">
        <f t="shared" si="6"/>
        <v>1.1410788381742698E-2</v>
      </c>
      <c r="AL71" s="10">
        <f>_xlfn.RANK.EQ(tblAargau[[#This Row],[2001-2011]],tblAargau[2001-2011])</f>
        <v>189</v>
      </c>
      <c r="AM71" s="5">
        <f t="shared" si="7"/>
        <v>-4.0858018386108474E-3</v>
      </c>
      <c r="AN71" s="9">
        <f>_xlfn.RANK.EQ(tblAargau[[#This Row],[1981-2011]],tblAargau[1981-2011])</f>
        <v>218</v>
      </c>
      <c r="AO71" s="6">
        <v>3.42</v>
      </c>
      <c r="AP71" s="9">
        <f>_xlfn.RANK.EQ(tblAargau[[#This Row],[Fläche in km²]],tblAargau[Fläche in km²])</f>
        <v>169</v>
      </c>
      <c r="AQ71" s="7">
        <v>285</v>
      </c>
      <c r="AR71" s="7">
        <f>_xlfn.RANK.EQ(tblAargau[[#This Row],[Einwohner/km²]],tblAargau[Einwohner/km²])</f>
        <v>121</v>
      </c>
      <c r="AS71" s="2">
        <v>100</v>
      </c>
      <c r="AT71" s="2">
        <f>_xlfn.RANK.EQ(tblAargau[[#This Row],[Tax]],tblAargau[Tax],1)</f>
        <v>60</v>
      </c>
    </row>
    <row r="72" spans="1:46" x14ac:dyDescent="0.2">
      <c r="A72" s="1" t="s">
        <v>237</v>
      </c>
      <c r="B72" s="1" t="s">
        <v>257</v>
      </c>
      <c r="C72" s="2">
        <v>1139</v>
      </c>
      <c r="D72" s="2">
        <v>1111</v>
      </c>
      <c r="E72" s="2">
        <v>1107</v>
      </c>
      <c r="F72" s="2">
        <v>1087</v>
      </c>
      <c r="G72" s="2">
        <v>1092</v>
      </c>
      <c r="H72" s="2">
        <v>1085</v>
      </c>
      <c r="I72" s="2">
        <v>1117</v>
      </c>
      <c r="J72" s="2">
        <v>1102</v>
      </c>
      <c r="K72" s="2">
        <v>1132</v>
      </c>
      <c r="L72" s="2">
        <v>1166</v>
      </c>
      <c r="M72" s="2">
        <v>1213</v>
      </c>
      <c r="N72" s="2">
        <v>1255</v>
      </c>
      <c r="O72" s="2">
        <v>1277</v>
      </c>
      <c r="P72" s="2">
        <v>1313</v>
      </c>
      <c r="Q72" s="2">
        <v>1329</v>
      </c>
      <c r="R72" s="2">
        <v>1325</v>
      </c>
      <c r="S72" s="2">
        <v>1313</v>
      </c>
      <c r="T72" s="2">
        <v>1344</v>
      </c>
      <c r="U72" s="2">
        <v>1321</v>
      </c>
      <c r="V72" s="2">
        <v>1283</v>
      </c>
      <c r="W72" s="2">
        <v>1275</v>
      </c>
      <c r="X72" s="2">
        <v>1302</v>
      </c>
      <c r="Y72" s="2">
        <v>1325</v>
      </c>
      <c r="Z72" s="2">
        <v>1277</v>
      </c>
      <c r="AA72" s="2">
        <v>1264</v>
      </c>
      <c r="AB72" s="2">
        <v>1266</v>
      </c>
      <c r="AC72" s="2">
        <v>1281</v>
      </c>
      <c r="AD72" s="2">
        <v>1312</v>
      </c>
      <c r="AE72" s="2">
        <v>1325</v>
      </c>
      <c r="AF72" s="2">
        <v>1307</v>
      </c>
      <c r="AG72" s="7">
        <v>1340</v>
      </c>
      <c r="AH72" s="7">
        <f>_xlfn.RANK.EQ(tblAargau[[#This Row],[2011]],tblAargau[2011])</f>
        <v>128</v>
      </c>
      <c r="AI72" s="4">
        <f t="shared" si="4"/>
        <v>2.3705004389815709E-2</v>
      </c>
      <c r="AJ72" s="4">
        <f t="shared" si="5"/>
        <v>5.7708161582852524E-2</v>
      </c>
      <c r="AK72" s="4">
        <f t="shared" si="6"/>
        <v>5.0980392156862786E-2</v>
      </c>
      <c r="AL72" s="10">
        <f>_xlfn.RANK.EQ(tblAargau[[#This Row],[2001-2011]],tblAargau[2001-2011])</f>
        <v>160</v>
      </c>
      <c r="AM72" s="5">
        <f t="shared" si="7"/>
        <v>0.17647058823529416</v>
      </c>
      <c r="AN72" s="9">
        <f>_xlfn.RANK.EQ(tblAargau[[#This Row],[1981-2011]],tblAargau[1981-2011])</f>
        <v>192</v>
      </c>
      <c r="AO72" s="6">
        <v>6.39</v>
      </c>
      <c r="AP72" s="9">
        <f>_xlfn.RANK.EQ(tblAargau[[#This Row],[Fläche in km²]],tblAargau[Fläche in km²])</f>
        <v>83</v>
      </c>
      <c r="AQ72" s="7">
        <v>210</v>
      </c>
      <c r="AR72" s="7">
        <f>_xlfn.RANK.EQ(tblAargau[[#This Row],[Einwohner/km²]],tblAargau[Einwohner/km²])</f>
        <v>146</v>
      </c>
      <c r="AS72" s="2">
        <v>100</v>
      </c>
      <c r="AT72" s="2">
        <f>_xlfn.RANK.EQ(tblAargau[[#This Row],[Tax]],tblAargau[Tax],1)</f>
        <v>60</v>
      </c>
    </row>
    <row r="73" spans="1:46" x14ac:dyDescent="0.2">
      <c r="A73" s="1" t="s">
        <v>99</v>
      </c>
      <c r="B73" s="1" t="s">
        <v>96</v>
      </c>
      <c r="C73" s="2">
        <v>72</v>
      </c>
      <c r="D73" s="2">
        <v>77</v>
      </c>
      <c r="E73" s="2">
        <v>79</v>
      </c>
      <c r="F73" s="2">
        <v>80</v>
      </c>
      <c r="G73" s="2">
        <v>82</v>
      </c>
      <c r="H73" s="2">
        <v>82</v>
      </c>
      <c r="I73" s="2">
        <v>83</v>
      </c>
      <c r="J73" s="2">
        <v>92</v>
      </c>
      <c r="K73" s="2">
        <v>100</v>
      </c>
      <c r="L73" s="2">
        <v>99</v>
      </c>
      <c r="M73" s="2">
        <v>99</v>
      </c>
      <c r="N73" s="2">
        <v>99</v>
      </c>
      <c r="O73" s="2">
        <v>105</v>
      </c>
      <c r="P73" s="2">
        <v>102</v>
      </c>
      <c r="Q73" s="2">
        <v>101</v>
      </c>
      <c r="R73" s="2">
        <v>100</v>
      </c>
      <c r="S73" s="2">
        <v>103</v>
      </c>
      <c r="T73" s="2">
        <v>116</v>
      </c>
      <c r="U73" s="2">
        <v>118</v>
      </c>
      <c r="V73" s="2">
        <v>130</v>
      </c>
      <c r="W73" s="2">
        <v>125</v>
      </c>
      <c r="X73" s="2">
        <v>128</v>
      </c>
      <c r="Y73" s="2">
        <v>126</v>
      </c>
      <c r="Z73" s="2">
        <v>128</v>
      </c>
      <c r="AA73" s="2">
        <v>129</v>
      </c>
      <c r="AB73" s="2">
        <v>132</v>
      </c>
      <c r="AC73" s="2">
        <v>135</v>
      </c>
      <c r="AD73" s="2">
        <v>142</v>
      </c>
      <c r="AE73" s="2">
        <v>136</v>
      </c>
      <c r="AF73" s="2">
        <v>133</v>
      </c>
      <c r="AG73" s="7">
        <v>133</v>
      </c>
      <c r="AH73" s="7">
        <f>_xlfn.RANK.EQ(tblAargau[[#This Row],[2011]],tblAargau[2011])</f>
        <v>219</v>
      </c>
      <c r="AI73" s="4">
        <f t="shared" si="4"/>
        <v>0.375</v>
      </c>
      <c r="AJ73" s="4">
        <f t="shared" si="5"/>
        <v>0.31313131313131315</v>
      </c>
      <c r="AK73" s="4">
        <f t="shared" si="6"/>
        <v>6.4000000000000057E-2</v>
      </c>
      <c r="AL73" s="10">
        <f>_xlfn.RANK.EQ(tblAargau[[#This Row],[2001-2011]],tblAargau[2001-2011])</f>
        <v>151</v>
      </c>
      <c r="AM73" s="5">
        <f t="shared" si="7"/>
        <v>0.84722222222222232</v>
      </c>
      <c r="AN73" s="9">
        <f>_xlfn.RANK.EQ(tblAargau[[#This Row],[1981-2011]],tblAargau[1981-2011])</f>
        <v>35</v>
      </c>
      <c r="AO73" s="6">
        <v>1.4</v>
      </c>
      <c r="AP73" s="9">
        <f>_xlfn.RANK.EQ(tblAargau[[#This Row],[Fläche in km²]],tblAargau[Fläche in km²])</f>
        <v>215</v>
      </c>
      <c r="AQ73" s="7">
        <v>95</v>
      </c>
      <c r="AR73" s="7">
        <f>_xlfn.RANK.EQ(tblAargau[[#This Row],[Einwohner/km²]],tblAargau[Einwohner/km²])</f>
        <v>202</v>
      </c>
      <c r="AS73" s="2">
        <v>100</v>
      </c>
      <c r="AT73" s="2">
        <f>_xlfn.RANK.EQ(tblAargau[[#This Row],[Tax]],tblAargau[Tax],1)</f>
        <v>60</v>
      </c>
    </row>
    <row r="74" spans="1:46" x14ac:dyDescent="0.2">
      <c r="A74" s="1" t="s">
        <v>201</v>
      </c>
      <c r="B74" s="1" t="s">
        <v>202</v>
      </c>
      <c r="C74" s="2">
        <v>293</v>
      </c>
      <c r="D74" s="2">
        <v>301</v>
      </c>
      <c r="E74" s="2">
        <v>305</v>
      </c>
      <c r="F74" s="2">
        <v>316</v>
      </c>
      <c r="G74" s="2">
        <v>321</v>
      </c>
      <c r="H74" s="2">
        <v>318</v>
      </c>
      <c r="I74" s="2">
        <v>312</v>
      </c>
      <c r="J74" s="2">
        <v>325</v>
      </c>
      <c r="K74" s="2">
        <v>329</v>
      </c>
      <c r="L74" s="2">
        <v>335</v>
      </c>
      <c r="M74" s="2">
        <v>319</v>
      </c>
      <c r="N74" s="2">
        <v>314</v>
      </c>
      <c r="O74" s="2">
        <v>322</v>
      </c>
      <c r="P74" s="2">
        <v>312</v>
      </c>
      <c r="Q74" s="2">
        <v>322</v>
      </c>
      <c r="R74" s="2">
        <v>323</v>
      </c>
      <c r="S74" s="2">
        <v>330</v>
      </c>
      <c r="T74" s="2">
        <v>338</v>
      </c>
      <c r="U74" s="2">
        <v>339</v>
      </c>
      <c r="V74" s="2">
        <v>350</v>
      </c>
      <c r="W74" s="2">
        <v>344</v>
      </c>
      <c r="X74" s="2">
        <v>336</v>
      </c>
      <c r="Y74" s="2">
        <v>341</v>
      </c>
      <c r="Z74" s="2">
        <v>352</v>
      </c>
      <c r="AA74" s="2">
        <v>358</v>
      </c>
      <c r="AB74" s="2">
        <v>366</v>
      </c>
      <c r="AC74" s="2">
        <v>355</v>
      </c>
      <c r="AD74" s="2">
        <v>359</v>
      </c>
      <c r="AE74" s="2">
        <v>360</v>
      </c>
      <c r="AF74" s="2">
        <v>367</v>
      </c>
      <c r="AG74" s="7">
        <v>371</v>
      </c>
      <c r="AH74" s="7">
        <f>_xlfn.RANK.EQ(tblAargau[[#This Row],[2011]],tblAargau[2011])</f>
        <v>205</v>
      </c>
      <c r="AI74" s="4">
        <f t="shared" si="4"/>
        <v>0.14334470989761083</v>
      </c>
      <c r="AJ74" s="4">
        <f t="shared" si="5"/>
        <v>9.7178683385579889E-2</v>
      </c>
      <c r="AK74" s="4">
        <f t="shared" si="6"/>
        <v>7.8488372093023173E-2</v>
      </c>
      <c r="AL74" s="10">
        <f>_xlfn.RANK.EQ(tblAargau[[#This Row],[2001-2011]],tblAargau[2001-2011])</f>
        <v>140</v>
      </c>
      <c r="AM74" s="5">
        <f t="shared" si="7"/>
        <v>0.2662116040955631</v>
      </c>
      <c r="AN74" s="9">
        <f>_xlfn.RANK.EQ(tblAargau[[#This Row],[1981-2011]],tblAargau[1981-2011])</f>
        <v>165</v>
      </c>
      <c r="AO74" s="6">
        <v>4.62</v>
      </c>
      <c r="AP74" s="9">
        <f>_xlfn.RANK.EQ(tblAargau[[#This Row],[Fläche in km²]],tblAargau[Fläche in km²])</f>
        <v>132</v>
      </c>
      <c r="AQ74" s="7">
        <v>80</v>
      </c>
      <c r="AR74" s="7">
        <f>_xlfn.RANK.EQ(tblAargau[[#This Row],[Einwohner/km²]],tblAargau[Einwohner/km²])</f>
        <v>210</v>
      </c>
      <c r="AS74" s="2">
        <v>100</v>
      </c>
      <c r="AT74" s="2">
        <f>_xlfn.RANK.EQ(tblAargau[[#This Row],[Tax]],tblAargau[Tax],1)</f>
        <v>60</v>
      </c>
    </row>
    <row r="75" spans="1:46" x14ac:dyDescent="0.2">
      <c r="A75" s="1" t="s">
        <v>60</v>
      </c>
      <c r="B75" s="1" t="s">
        <v>43</v>
      </c>
      <c r="C75" s="7">
        <v>7321</v>
      </c>
      <c r="D75" s="7">
        <v>7307</v>
      </c>
      <c r="E75" s="7">
        <v>7298</v>
      </c>
      <c r="F75" s="7">
        <v>7386</v>
      </c>
      <c r="G75" s="7">
        <v>7623</v>
      </c>
      <c r="H75" s="7">
        <v>7938</v>
      </c>
      <c r="I75" s="7">
        <v>8149</v>
      </c>
      <c r="J75" s="7">
        <v>8133</v>
      </c>
      <c r="K75" s="7">
        <v>8277</v>
      </c>
      <c r="L75" s="7">
        <v>8417</v>
      </c>
      <c r="M75" s="7">
        <v>8457</v>
      </c>
      <c r="N75" s="7">
        <v>8577</v>
      </c>
      <c r="O75" s="7">
        <v>8595</v>
      </c>
      <c r="P75" s="7">
        <v>8621</v>
      </c>
      <c r="Q75" s="7">
        <v>8797</v>
      </c>
      <c r="R75" s="7">
        <v>8773</v>
      </c>
      <c r="S75" s="7">
        <v>8594</v>
      </c>
      <c r="T75" s="7">
        <v>8699</v>
      </c>
      <c r="U75" s="7">
        <v>8827</v>
      </c>
      <c r="V75" s="7">
        <v>9045</v>
      </c>
      <c r="W75" s="7">
        <v>9502</v>
      </c>
      <c r="X75" s="7">
        <v>9764</v>
      </c>
      <c r="Y75" s="7">
        <v>9850</v>
      </c>
      <c r="Z75" s="7">
        <v>9935</v>
      </c>
      <c r="AA75" s="7">
        <v>9982</v>
      </c>
      <c r="AB75" s="7">
        <v>10084</v>
      </c>
      <c r="AC75" s="7">
        <v>10184</v>
      </c>
      <c r="AD75" s="7">
        <v>10465</v>
      </c>
      <c r="AE75" s="7">
        <v>10656</v>
      </c>
      <c r="AF75" s="7">
        <v>10831</v>
      </c>
      <c r="AG75" s="7">
        <v>10955</v>
      </c>
      <c r="AH75" s="7">
        <f>_xlfn.RANK.EQ(tblAargau[[#This Row],[2011]],tblAargau[2011])</f>
        <v>8</v>
      </c>
      <c r="AI75" s="4">
        <f t="shared" si="4"/>
        <v>0.14970632427264041</v>
      </c>
      <c r="AJ75" s="4">
        <f t="shared" si="5"/>
        <v>6.952820148989014E-2</v>
      </c>
      <c r="AK75" s="4">
        <f t="shared" si="6"/>
        <v>0.15291517575247315</v>
      </c>
      <c r="AL75" s="10">
        <f>_xlfn.RANK.EQ(tblAargau[[#This Row],[2001-2011]],tblAargau[2001-2011])</f>
        <v>74</v>
      </c>
      <c r="AM75" s="5">
        <f t="shared" si="7"/>
        <v>0.49638027591859046</v>
      </c>
      <c r="AN75" s="9">
        <f>_xlfn.RANK.EQ(tblAargau[[#This Row],[1981-2011]],tblAargau[1981-2011])</f>
        <v>86</v>
      </c>
      <c r="AO75" s="6">
        <v>8.6</v>
      </c>
      <c r="AP75" s="9">
        <f>_xlfn.RANK.EQ(tblAargau[[#This Row],[Fläche in km²]],tblAargau[Fläche in km²])</f>
        <v>52</v>
      </c>
      <c r="AQ75" s="7">
        <v>1274</v>
      </c>
      <c r="AR75" s="7">
        <f>_xlfn.RANK.EQ(tblAargau[[#This Row],[Einwohner/km²]],tblAargau[Einwohner/km²])</f>
        <v>14</v>
      </c>
      <c r="AS75" s="2">
        <v>101</v>
      </c>
      <c r="AT75" s="2">
        <f>_xlfn.RANK.EQ(tblAargau[[#This Row],[Tax]],tblAargau[Tax],1)</f>
        <v>74</v>
      </c>
    </row>
    <row r="76" spans="1:46" x14ac:dyDescent="0.2">
      <c r="A76" s="1" t="s">
        <v>226</v>
      </c>
      <c r="B76" s="1" t="s">
        <v>226</v>
      </c>
      <c r="C76" s="7">
        <v>9215</v>
      </c>
      <c r="D76" s="7">
        <v>9192</v>
      </c>
      <c r="E76" s="7">
        <v>9145</v>
      </c>
      <c r="F76" s="7">
        <v>8944</v>
      </c>
      <c r="G76" s="7">
        <v>8983</v>
      </c>
      <c r="H76" s="7">
        <v>9004</v>
      </c>
      <c r="I76" s="7">
        <v>8999</v>
      </c>
      <c r="J76" s="7">
        <v>9021</v>
      </c>
      <c r="K76" s="7">
        <v>9075</v>
      </c>
      <c r="L76" s="7">
        <v>9082</v>
      </c>
      <c r="M76" s="7">
        <v>9318</v>
      </c>
      <c r="N76" s="7">
        <v>9356</v>
      </c>
      <c r="O76" s="7">
        <v>9470</v>
      </c>
      <c r="P76" s="7">
        <v>9433</v>
      </c>
      <c r="Q76" s="7">
        <v>9276</v>
      </c>
      <c r="R76" s="7">
        <v>9309</v>
      </c>
      <c r="S76" s="7">
        <v>9209</v>
      </c>
      <c r="T76" s="7">
        <v>9206</v>
      </c>
      <c r="U76" s="7">
        <v>9309</v>
      </c>
      <c r="V76" s="7">
        <v>9388</v>
      </c>
      <c r="W76" s="7">
        <v>9585</v>
      </c>
      <c r="X76" s="7">
        <v>9708</v>
      </c>
      <c r="Y76" s="7">
        <v>9926</v>
      </c>
      <c r="Z76" s="7">
        <v>10109</v>
      </c>
      <c r="AA76" s="7">
        <v>10228</v>
      </c>
      <c r="AB76" s="7">
        <v>10394</v>
      </c>
      <c r="AC76" s="7">
        <v>10564</v>
      </c>
      <c r="AD76" s="7">
        <v>10580</v>
      </c>
      <c r="AE76" s="7">
        <v>10623</v>
      </c>
      <c r="AF76" s="7">
        <v>10774</v>
      </c>
      <c r="AG76" s="7">
        <v>10990</v>
      </c>
      <c r="AH76" s="7">
        <f>_xlfn.RANK.EQ(tblAargau[[#This Row],[2011]],tblAargau[2011])</f>
        <v>7</v>
      </c>
      <c r="AI76" s="4">
        <f t="shared" si="4"/>
        <v>-1.4432989690721598E-2</v>
      </c>
      <c r="AJ76" s="4">
        <f t="shared" si="5"/>
        <v>7.5123417042284313E-3</v>
      </c>
      <c r="AK76" s="4">
        <f t="shared" si="6"/>
        <v>0.14658320292123106</v>
      </c>
      <c r="AL76" s="10">
        <f>_xlfn.RANK.EQ(tblAargau[[#This Row],[2001-2011]],tblAargau[2001-2011])</f>
        <v>81</v>
      </c>
      <c r="AM76" s="5">
        <f t="shared" si="7"/>
        <v>0.19262072707542055</v>
      </c>
      <c r="AN76" s="9">
        <f>_xlfn.RANK.EQ(tblAargau[[#This Row],[1981-2011]],tblAargau[1981-2011])</f>
        <v>189</v>
      </c>
      <c r="AO76" s="6">
        <v>11.09</v>
      </c>
      <c r="AP76" s="9">
        <f>_xlfn.RANK.EQ(tblAargau[[#This Row],[Fläche in km²]],tblAargau[Fläche in km²])</f>
        <v>28</v>
      </c>
      <c r="AQ76" s="7">
        <v>991</v>
      </c>
      <c r="AR76" s="7">
        <f>_xlfn.RANK.EQ(tblAargau[[#This Row],[Einwohner/km²]],tblAargau[Einwohner/km²])</f>
        <v>25</v>
      </c>
      <c r="AS76" s="2">
        <v>102</v>
      </c>
      <c r="AT76" s="2">
        <f>_xlfn.RANK.EQ(tblAargau[[#This Row],[Tax]],tblAargau[Tax],1)</f>
        <v>75</v>
      </c>
    </row>
    <row r="77" spans="1:46" x14ac:dyDescent="0.2">
      <c r="A77" s="1" t="s">
        <v>134</v>
      </c>
      <c r="B77" s="1" t="s">
        <v>255</v>
      </c>
      <c r="C77" s="7">
        <v>2734</v>
      </c>
      <c r="D77" s="7">
        <v>2737</v>
      </c>
      <c r="E77" s="7">
        <v>2685</v>
      </c>
      <c r="F77" s="7">
        <v>2676</v>
      </c>
      <c r="G77" s="7">
        <v>2646</v>
      </c>
      <c r="H77" s="7">
        <v>2616</v>
      </c>
      <c r="I77" s="7">
        <v>2572</v>
      </c>
      <c r="J77" s="7">
        <v>2546</v>
      </c>
      <c r="K77" s="7">
        <v>2549</v>
      </c>
      <c r="L77" s="7">
        <v>2605</v>
      </c>
      <c r="M77" s="7">
        <v>2726</v>
      </c>
      <c r="N77" s="7">
        <v>2718</v>
      </c>
      <c r="O77" s="7">
        <v>2798</v>
      </c>
      <c r="P77" s="7">
        <v>2867</v>
      </c>
      <c r="Q77" s="7">
        <v>2976</v>
      </c>
      <c r="R77" s="7">
        <v>2990</v>
      </c>
      <c r="S77" s="7">
        <v>3160</v>
      </c>
      <c r="T77" s="7">
        <v>3180</v>
      </c>
      <c r="U77" s="7">
        <v>3215</v>
      </c>
      <c r="V77" s="7">
        <v>3220</v>
      </c>
      <c r="W77" s="7">
        <v>3291</v>
      </c>
      <c r="X77" s="7">
        <v>3276</v>
      </c>
      <c r="Y77" s="7">
        <v>3262</v>
      </c>
      <c r="Z77" s="7">
        <v>3283</v>
      </c>
      <c r="AA77" s="7">
        <v>3322</v>
      </c>
      <c r="AB77" s="7">
        <v>3423</v>
      </c>
      <c r="AC77" s="7">
        <v>3520</v>
      </c>
      <c r="AD77" s="7">
        <v>3607</v>
      </c>
      <c r="AE77" s="7">
        <v>3701</v>
      </c>
      <c r="AF77" s="7">
        <v>3708</v>
      </c>
      <c r="AG77" s="7">
        <v>3801</v>
      </c>
      <c r="AH77" s="7">
        <f>_xlfn.RANK.EQ(tblAargau[[#This Row],[2011]],tblAargau[2011])</f>
        <v>50</v>
      </c>
      <c r="AI77" s="4">
        <f t="shared" si="4"/>
        <v>-4.718361375274327E-2</v>
      </c>
      <c r="AJ77" s="4">
        <f t="shared" si="5"/>
        <v>0.18121790168745422</v>
      </c>
      <c r="AK77" s="4">
        <f t="shared" si="6"/>
        <v>0.15496809480401086</v>
      </c>
      <c r="AL77" s="10">
        <f>_xlfn.RANK.EQ(tblAargau[[#This Row],[2001-2011]],tblAargau[2001-2011])</f>
        <v>70</v>
      </c>
      <c r="AM77" s="5">
        <f t="shared" si="7"/>
        <v>0.39027066569129487</v>
      </c>
      <c r="AN77" s="9">
        <f>_xlfn.RANK.EQ(tblAargau[[#This Row],[1981-2011]],tblAargau[1981-2011])</f>
        <v>119</v>
      </c>
      <c r="AO77" s="6">
        <v>6.28</v>
      </c>
      <c r="AP77" s="9">
        <f>_xlfn.RANK.EQ(tblAargau[[#This Row],[Fläche in km²]],tblAargau[Fläche in km²])</f>
        <v>88</v>
      </c>
      <c r="AQ77" s="7">
        <v>605</v>
      </c>
      <c r="AR77" s="7">
        <f>_xlfn.RANK.EQ(tblAargau[[#This Row],[Einwohner/km²]],tblAargau[Einwohner/km²])</f>
        <v>54</v>
      </c>
      <c r="AS77" s="2">
        <v>102</v>
      </c>
      <c r="AT77" s="2">
        <f>_xlfn.RANK.EQ(tblAargau[[#This Row],[Tax]],tblAargau[Tax],1)</f>
        <v>75</v>
      </c>
    </row>
    <row r="78" spans="1:46" x14ac:dyDescent="0.2">
      <c r="A78" s="1" t="s">
        <v>194</v>
      </c>
      <c r="B78" s="1" t="s">
        <v>256</v>
      </c>
      <c r="C78" s="7">
        <v>1267</v>
      </c>
      <c r="D78" s="7">
        <v>1362</v>
      </c>
      <c r="E78" s="7">
        <v>1407</v>
      </c>
      <c r="F78" s="7">
        <v>1425</v>
      </c>
      <c r="G78" s="7">
        <v>1453</v>
      </c>
      <c r="H78" s="7">
        <v>1494</v>
      </c>
      <c r="I78" s="7">
        <v>1506</v>
      </c>
      <c r="J78" s="7">
        <v>1586</v>
      </c>
      <c r="K78" s="7">
        <v>1633</v>
      </c>
      <c r="L78" s="7">
        <v>1691</v>
      </c>
      <c r="M78" s="7">
        <v>1779</v>
      </c>
      <c r="N78" s="7">
        <v>1799</v>
      </c>
      <c r="O78" s="7">
        <v>1818</v>
      </c>
      <c r="P78" s="7">
        <v>1839</v>
      </c>
      <c r="Q78" s="7">
        <v>1862</v>
      </c>
      <c r="R78" s="7">
        <v>1879</v>
      </c>
      <c r="S78" s="7">
        <v>1998</v>
      </c>
      <c r="T78" s="7">
        <v>1987</v>
      </c>
      <c r="U78" s="7">
        <v>1995</v>
      </c>
      <c r="V78" s="7">
        <v>2029</v>
      </c>
      <c r="W78" s="7">
        <v>2116</v>
      </c>
      <c r="X78" s="7">
        <v>2153</v>
      </c>
      <c r="Y78" s="7">
        <v>2131</v>
      </c>
      <c r="Z78" s="7">
        <v>2193</v>
      </c>
      <c r="AA78" s="7">
        <v>2218</v>
      </c>
      <c r="AB78" s="7">
        <v>2206</v>
      </c>
      <c r="AC78" s="7">
        <v>2266</v>
      </c>
      <c r="AD78" s="7">
        <v>2370</v>
      </c>
      <c r="AE78" s="7">
        <v>2426</v>
      </c>
      <c r="AF78" s="7">
        <v>2494</v>
      </c>
      <c r="AG78" s="7">
        <v>2559</v>
      </c>
      <c r="AH78" s="7">
        <f>_xlfn.RANK.EQ(tblAargau[[#This Row],[2011]],tblAargau[2011])</f>
        <v>80</v>
      </c>
      <c r="AI78" s="4">
        <f t="shared" si="4"/>
        <v>0.33464877663772685</v>
      </c>
      <c r="AJ78" s="4">
        <f t="shared" si="5"/>
        <v>0.14052838673412027</v>
      </c>
      <c r="AK78" s="4">
        <f t="shared" si="6"/>
        <v>0.20935727788279768</v>
      </c>
      <c r="AL78" s="10">
        <f>_xlfn.RANK.EQ(tblAargau[[#This Row],[2001-2011]],tblAargau[2001-2011])</f>
        <v>33</v>
      </c>
      <c r="AM78" s="5">
        <f t="shared" si="7"/>
        <v>1.0197316495659039</v>
      </c>
      <c r="AN78" s="9">
        <f>_xlfn.RANK.EQ(tblAargau[[#This Row],[1981-2011]],tblAargau[1981-2011])</f>
        <v>22</v>
      </c>
      <c r="AO78" s="6">
        <v>4.5599999999999996</v>
      </c>
      <c r="AP78" s="9">
        <f>_xlfn.RANK.EQ(tblAargau[[#This Row],[Fläche in km²]],tblAargau[Fläche in km²])</f>
        <v>133</v>
      </c>
      <c r="AQ78" s="7">
        <v>561</v>
      </c>
      <c r="AR78" s="7">
        <f>_xlfn.RANK.EQ(tblAargau[[#This Row],[Einwohner/km²]],tblAargau[Einwohner/km²])</f>
        <v>62</v>
      </c>
      <c r="AS78" s="2">
        <v>102</v>
      </c>
      <c r="AT78" s="2">
        <f>_xlfn.RANK.EQ(tblAargau[[#This Row],[Tax]],tblAargau[Tax],1)</f>
        <v>75</v>
      </c>
    </row>
    <row r="79" spans="1:46" x14ac:dyDescent="0.2">
      <c r="A79" s="1" t="s">
        <v>158</v>
      </c>
      <c r="B79" s="1" t="s">
        <v>166</v>
      </c>
      <c r="C79" s="2">
        <v>301</v>
      </c>
      <c r="D79" s="2">
        <v>310</v>
      </c>
      <c r="E79" s="2">
        <v>320</v>
      </c>
      <c r="F79" s="2">
        <v>319</v>
      </c>
      <c r="G79" s="2">
        <v>311</v>
      </c>
      <c r="H79" s="2">
        <v>300</v>
      </c>
      <c r="I79" s="2">
        <v>299</v>
      </c>
      <c r="J79" s="2">
        <v>305</v>
      </c>
      <c r="K79" s="2">
        <v>332</v>
      </c>
      <c r="L79" s="2">
        <v>344</v>
      </c>
      <c r="M79" s="2">
        <v>365</v>
      </c>
      <c r="N79" s="2">
        <v>366</v>
      </c>
      <c r="O79" s="2">
        <v>378</v>
      </c>
      <c r="P79" s="2">
        <v>392</v>
      </c>
      <c r="Q79" s="2">
        <v>394</v>
      </c>
      <c r="R79" s="2">
        <v>398</v>
      </c>
      <c r="S79" s="2">
        <v>427</v>
      </c>
      <c r="T79" s="2">
        <v>435</v>
      </c>
      <c r="U79" s="2">
        <v>449</v>
      </c>
      <c r="V79" s="2">
        <v>465</v>
      </c>
      <c r="W79" s="2">
        <v>477</v>
      </c>
      <c r="X79" s="2">
        <v>465</v>
      </c>
      <c r="Y79" s="2">
        <v>471</v>
      </c>
      <c r="Z79" s="2">
        <v>470</v>
      </c>
      <c r="AA79" s="2">
        <v>446</v>
      </c>
      <c r="AB79" s="2">
        <v>483</v>
      </c>
      <c r="AC79" s="2">
        <v>533</v>
      </c>
      <c r="AD79" s="2">
        <v>607</v>
      </c>
      <c r="AE79" s="2">
        <v>630</v>
      </c>
      <c r="AF79" s="2">
        <v>672</v>
      </c>
      <c r="AG79" s="7">
        <v>675</v>
      </c>
      <c r="AH79" s="7">
        <f>_xlfn.RANK.EQ(tblAargau[[#This Row],[2011]],tblAargau[2011])</f>
        <v>187</v>
      </c>
      <c r="AI79" s="4">
        <f t="shared" si="4"/>
        <v>0.14285714285714279</v>
      </c>
      <c r="AJ79" s="4">
        <f t="shared" si="5"/>
        <v>0.27397260273972601</v>
      </c>
      <c r="AK79" s="4">
        <f t="shared" si="6"/>
        <v>0.41509433962264142</v>
      </c>
      <c r="AL79" s="10">
        <f>_xlfn.RANK.EQ(tblAargau[[#This Row],[2001-2011]],tblAargau[2001-2011])</f>
        <v>4</v>
      </c>
      <c r="AM79" s="5">
        <f t="shared" si="7"/>
        <v>1.2425249169435215</v>
      </c>
      <c r="AN79" s="9">
        <f>_xlfn.RANK.EQ(tblAargau[[#This Row],[1981-2011]],tblAargau[1981-2011])</f>
        <v>14</v>
      </c>
      <c r="AO79" s="6">
        <v>1.56</v>
      </c>
      <c r="AP79" s="9">
        <f>_xlfn.RANK.EQ(tblAargau[[#This Row],[Fläche in km²]],tblAargau[Fläche in km²])</f>
        <v>213</v>
      </c>
      <c r="AQ79" s="7">
        <v>433</v>
      </c>
      <c r="AR79" s="7">
        <f>_xlfn.RANK.EQ(tblAargau[[#This Row],[Einwohner/km²]],tblAargau[Einwohner/km²])</f>
        <v>83</v>
      </c>
      <c r="AS79" s="2">
        <v>102</v>
      </c>
      <c r="AT79" s="2">
        <f>_xlfn.RANK.EQ(tblAargau[[#This Row],[Tax]],tblAargau[Tax],1)</f>
        <v>75</v>
      </c>
    </row>
    <row r="80" spans="1:46" x14ac:dyDescent="0.2">
      <c r="A80" s="1" t="s">
        <v>141</v>
      </c>
      <c r="B80" s="1" t="s">
        <v>145</v>
      </c>
      <c r="C80" s="7">
        <v>1488</v>
      </c>
      <c r="D80" s="7">
        <v>1552</v>
      </c>
      <c r="E80" s="7">
        <v>1594</v>
      </c>
      <c r="F80" s="7">
        <v>1652</v>
      </c>
      <c r="G80" s="7">
        <v>1736</v>
      </c>
      <c r="H80" s="7">
        <v>1798</v>
      </c>
      <c r="I80" s="7">
        <v>1833</v>
      </c>
      <c r="J80" s="7">
        <v>1863</v>
      </c>
      <c r="K80" s="7">
        <v>1933</v>
      </c>
      <c r="L80" s="7">
        <v>2008</v>
      </c>
      <c r="M80" s="7">
        <v>2105</v>
      </c>
      <c r="N80" s="7">
        <v>2175</v>
      </c>
      <c r="O80" s="7">
        <v>2301</v>
      </c>
      <c r="P80" s="7">
        <v>2436</v>
      </c>
      <c r="Q80" s="7">
        <v>2500</v>
      </c>
      <c r="R80" s="7">
        <v>2558</v>
      </c>
      <c r="S80" s="7">
        <v>2599</v>
      </c>
      <c r="T80" s="7">
        <v>2726</v>
      </c>
      <c r="U80" s="7">
        <v>2792</v>
      </c>
      <c r="V80" s="7">
        <v>2862</v>
      </c>
      <c r="W80" s="7">
        <v>2885</v>
      </c>
      <c r="X80" s="7">
        <v>2958</v>
      </c>
      <c r="Y80" s="7">
        <v>2988</v>
      </c>
      <c r="Z80" s="7">
        <v>2993</v>
      </c>
      <c r="AA80" s="7">
        <v>3081</v>
      </c>
      <c r="AB80" s="7">
        <v>3104</v>
      </c>
      <c r="AC80" s="7">
        <v>3166</v>
      </c>
      <c r="AD80" s="7">
        <v>3170</v>
      </c>
      <c r="AE80" s="7">
        <v>3201</v>
      </c>
      <c r="AF80" s="7">
        <v>3244</v>
      </c>
      <c r="AG80" s="7">
        <v>3279</v>
      </c>
      <c r="AH80" s="7">
        <f>_xlfn.RANK.EQ(tblAargau[[#This Row],[2011]],tblAargau[2011])</f>
        <v>62</v>
      </c>
      <c r="AI80" s="4">
        <f t="shared" si="4"/>
        <v>0.34946236559139776</v>
      </c>
      <c r="AJ80" s="4">
        <f t="shared" si="5"/>
        <v>0.35961995249406176</v>
      </c>
      <c r="AK80" s="4">
        <f t="shared" si="6"/>
        <v>0.13656845753899471</v>
      </c>
      <c r="AL80" s="10">
        <f>_xlfn.RANK.EQ(tblAargau[[#This Row],[2001-2011]],tblAargau[2001-2011])</f>
        <v>92</v>
      </c>
      <c r="AM80" s="5">
        <f t="shared" si="7"/>
        <v>1.2036290322580645</v>
      </c>
      <c r="AN80" s="9">
        <f>_xlfn.RANK.EQ(tblAargau[[#This Row],[1981-2011]],tblAargau[1981-2011])</f>
        <v>16</v>
      </c>
      <c r="AO80" s="6">
        <v>10.18</v>
      </c>
      <c r="AP80" s="9">
        <f>_xlfn.RANK.EQ(tblAargau[[#This Row],[Fläche in km²]],tblAargau[Fläche in km²])</f>
        <v>32</v>
      </c>
      <c r="AQ80" s="7">
        <v>322</v>
      </c>
      <c r="AR80" s="7">
        <f>_xlfn.RANK.EQ(tblAargau[[#This Row],[Einwohner/km²]],tblAargau[Einwohner/km²])</f>
        <v>111</v>
      </c>
      <c r="AS80" s="2">
        <v>102</v>
      </c>
      <c r="AT80" s="2">
        <f>_xlfn.RANK.EQ(tblAargau[[#This Row],[Tax]],tblAargau[Tax],1)</f>
        <v>75</v>
      </c>
    </row>
    <row r="81" spans="1:46" x14ac:dyDescent="0.2">
      <c r="A81" s="1" t="s">
        <v>184</v>
      </c>
      <c r="B81" s="1" t="s">
        <v>256</v>
      </c>
      <c r="C81" s="2">
        <v>603</v>
      </c>
      <c r="D81" s="2">
        <v>658</v>
      </c>
      <c r="E81" s="2">
        <v>680</v>
      </c>
      <c r="F81" s="2">
        <v>692</v>
      </c>
      <c r="G81" s="2">
        <v>710</v>
      </c>
      <c r="H81" s="2">
        <v>739</v>
      </c>
      <c r="I81" s="2">
        <v>742</v>
      </c>
      <c r="J81" s="2">
        <v>779</v>
      </c>
      <c r="K81" s="2">
        <v>849</v>
      </c>
      <c r="L81" s="2">
        <v>875</v>
      </c>
      <c r="M81" s="2">
        <v>904</v>
      </c>
      <c r="N81" s="2">
        <v>951</v>
      </c>
      <c r="O81" s="2">
        <v>938</v>
      </c>
      <c r="P81" s="2">
        <v>960</v>
      </c>
      <c r="Q81" s="2">
        <v>1057</v>
      </c>
      <c r="R81" s="2">
        <v>1070</v>
      </c>
      <c r="S81" s="2">
        <v>1095</v>
      </c>
      <c r="T81" s="2">
        <v>1101</v>
      </c>
      <c r="U81" s="2">
        <v>1112</v>
      </c>
      <c r="V81" s="2">
        <v>1118</v>
      </c>
      <c r="W81" s="2">
        <v>1121</v>
      </c>
      <c r="X81" s="2">
        <v>1108</v>
      </c>
      <c r="Y81" s="2">
        <v>1135</v>
      </c>
      <c r="Z81" s="2">
        <v>1150</v>
      </c>
      <c r="AA81" s="2">
        <v>1161</v>
      </c>
      <c r="AB81" s="2">
        <v>1155</v>
      </c>
      <c r="AC81" s="2">
        <v>1160</v>
      </c>
      <c r="AD81" s="2">
        <v>1170</v>
      </c>
      <c r="AE81" s="2">
        <v>1171</v>
      </c>
      <c r="AF81" s="2">
        <v>1160</v>
      </c>
      <c r="AG81" s="7">
        <v>1170</v>
      </c>
      <c r="AH81" s="7">
        <f>_xlfn.RANK.EQ(tblAargau[[#This Row],[2011]],tblAargau[2011])</f>
        <v>140</v>
      </c>
      <c r="AI81" s="4">
        <f t="shared" si="4"/>
        <v>0.45107794361525699</v>
      </c>
      <c r="AJ81" s="4">
        <f t="shared" si="5"/>
        <v>0.23672566371681425</v>
      </c>
      <c r="AK81" s="4">
        <f t="shared" si="6"/>
        <v>4.3710972346119537E-2</v>
      </c>
      <c r="AL81" s="10">
        <f>_xlfn.RANK.EQ(tblAargau[[#This Row],[2001-2011]],tblAargau[2001-2011])</f>
        <v>168</v>
      </c>
      <c r="AM81" s="5">
        <f t="shared" si="7"/>
        <v>0.94029850746268662</v>
      </c>
      <c r="AN81" s="9">
        <f>_xlfn.RANK.EQ(tblAargau[[#This Row],[1981-2011]],tblAargau[1981-2011])</f>
        <v>28</v>
      </c>
      <c r="AO81" s="6">
        <v>4.5199999999999996</v>
      </c>
      <c r="AP81" s="9">
        <f>_xlfn.RANK.EQ(tblAargau[[#This Row],[Fläche in km²]],tblAargau[Fläche in km²])</f>
        <v>134</v>
      </c>
      <c r="AQ81" s="7">
        <v>259</v>
      </c>
      <c r="AR81" s="7">
        <f>_xlfn.RANK.EQ(tblAargau[[#This Row],[Einwohner/km²]],tblAargau[Einwohner/km²])</f>
        <v>128</v>
      </c>
      <c r="AS81" s="2">
        <v>102</v>
      </c>
      <c r="AT81" s="2">
        <f>_xlfn.RANK.EQ(tblAargau[[#This Row],[Tax]],tblAargau[Tax],1)</f>
        <v>75</v>
      </c>
    </row>
    <row r="82" spans="1:46" x14ac:dyDescent="0.2">
      <c r="A82" s="1" t="s">
        <v>42</v>
      </c>
      <c r="B82" s="1" t="s">
        <v>31</v>
      </c>
      <c r="C82" s="7">
        <v>3263</v>
      </c>
      <c r="D82" s="7">
        <v>3312</v>
      </c>
      <c r="E82" s="7">
        <v>3359</v>
      </c>
      <c r="F82" s="7">
        <v>3428</v>
      </c>
      <c r="G82" s="7">
        <v>3451</v>
      </c>
      <c r="H82" s="7">
        <v>3433</v>
      </c>
      <c r="I82" s="7">
        <v>3416</v>
      </c>
      <c r="J82" s="7">
        <v>3427</v>
      </c>
      <c r="K82" s="7">
        <v>3397</v>
      </c>
      <c r="L82" s="7">
        <v>3400</v>
      </c>
      <c r="M82" s="7">
        <v>3357</v>
      </c>
      <c r="N82" s="7">
        <v>3339</v>
      </c>
      <c r="O82" s="7">
        <v>3335</v>
      </c>
      <c r="P82" s="7">
        <v>3280</v>
      </c>
      <c r="Q82" s="7">
        <v>3239</v>
      </c>
      <c r="R82" s="7">
        <v>3181</v>
      </c>
      <c r="S82" s="7">
        <v>3231</v>
      </c>
      <c r="T82" s="7">
        <v>3178</v>
      </c>
      <c r="U82" s="7">
        <v>3212</v>
      </c>
      <c r="V82" s="7">
        <v>3184</v>
      </c>
      <c r="W82" s="7">
        <v>3197</v>
      </c>
      <c r="X82" s="7">
        <v>3251</v>
      </c>
      <c r="Y82" s="7">
        <v>3299</v>
      </c>
      <c r="Z82" s="7">
        <v>3440</v>
      </c>
      <c r="AA82" s="7">
        <v>3585</v>
      </c>
      <c r="AB82" s="7">
        <v>3734</v>
      </c>
      <c r="AC82" s="7">
        <v>3760</v>
      </c>
      <c r="AD82" s="7">
        <v>3768</v>
      </c>
      <c r="AE82" s="7">
        <v>3899</v>
      </c>
      <c r="AF82" s="7">
        <v>3863</v>
      </c>
      <c r="AG82" s="7">
        <v>3918</v>
      </c>
      <c r="AH82" s="7">
        <f>_xlfn.RANK.EQ(tblAargau[[#This Row],[2011]],tblAargau[2011])</f>
        <v>48</v>
      </c>
      <c r="AI82" s="4">
        <f t="shared" si="4"/>
        <v>4.1985902543671516E-2</v>
      </c>
      <c r="AJ82" s="4">
        <f t="shared" si="5"/>
        <v>-5.1534107834375953E-2</v>
      </c>
      <c r="AK82" s="4">
        <f t="shared" si="6"/>
        <v>0.22552392868314053</v>
      </c>
      <c r="AL82" s="10">
        <f>_xlfn.RANK.EQ(tblAargau[[#This Row],[2001-2011]],tblAargau[2001-2011])</f>
        <v>28</v>
      </c>
      <c r="AM82" s="5">
        <f t="shared" si="7"/>
        <v>0.20073551946061907</v>
      </c>
      <c r="AN82" s="9">
        <f>_xlfn.RANK.EQ(tblAargau[[#This Row],[1981-2011]],tblAargau[1981-2011])</f>
        <v>186</v>
      </c>
      <c r="AO82" s="6">
        <v>2.88</v>
      </c>
      <c r="AP82" s="9">
        <f>_xlfn.RANK.EQ(tblAargau[[#This Row],[Fläche in km²]],tblAargau[Fläche in km²])</f>
        <v>188</v>
      </c>
      <c r="AQ82" s="7">
        <v>1360</v>
      </c>
      <c r="AR82" s="7">
        <f>_xlfn.RANK.EQ(tblAargau[[#This Row],[Einwohner/km²]],tblAargau[Einwohner/km²])</f>
        <v>10</v>
      </c>
      <c r="AS82" s="2">
        <v>103</v>
      </c>
      <c r="AT82" s="2">
        <f>_xlfn.RANK.EQ(tblAargau[[#This Row],[Tax]],tblAargau[Tax],1)</f>
        <v>81</v>
      </c>
    </row>
    <row r="83" spans="1:46" x14ac:dyDescent="0.2">
      <c r="A83" s="1" t="s">
        <v>50</v>
      </c>
      <c r="B83" s="1" t="s">
        <v>43</v>
      </c>
      <c r="C83" s="7">
        <v>3637</v>
      </c>
      <c r="D83" s="7">
        <v>3698</v>
      </c>
      <c r="E83" s="7">
        <v>3788</v>
      </c>
      <c r="F83" s="7">
        <v>3878</v>
      </c>
      <c r="G83" s="7">
        <v>3880</v>
      </c>
      <c r="H83" s="7">
        <v>3942</v>
      </c>
      <c r="I83" s="7">
        <v>3991</v>
      </c>
      <c r="J83" s="7">
        <v>3990</v>
      </c>
      <c r="K83" s="7">
        <v>3992</v>
      </c>
      <c r="L83" s="7">
        <v>4009</v>
      </c>
      <c r="M83" s="7">
        <v>4079</v>
      </c>
      <c r="N83" s="7">
        <v>4130</v>
      </c>
      <c r="O83" s="7">
        <v>4164</v>
      </c>
      <c r="P83" s="7">
        <v>4175</v>
      </c>
      <c r="Q83" s="7">
        <v>4202</v>
      </c>
      <c r="R83" s="7">
        <v>4159</v>
      </c>
      <c r="S83" s="7">
        <v>4195</v>
      </c>
      <c r="T83" s="7">
        <v>4154</v>
      </c>
      <c r="U83" s="7">
        <v>4173</v>
      </c>
      <c r="V83" s="7">
        <v>4169</v>
      </c>
      <c r="W83" s="7">
        <v>4189</v>
      </c>
      <c r="X83" s="7">
        <v>4173</v>
      </c>
      <c r="Y83" s="7">
        <v>4264</v>
      </c>
      <c r="Z83" s="7">
        <v>4389</v>
      </c>
      <c r="AA83" s="7">
        <v>4412</v>
      </c>
      <c r="AB83" s="7">
        <v>4448</v>
      </c>
      <c r="AC83" s="7">
        <v>4439</v>
      </c>
      <c r="AD83" s="7">
        <v>4548</v>
      </c>
      <c r="AE83" s="7">
        <v>4564</v>
      </c>
      <c r="AF83" s="7">
        <v>4639</v>
      </c>
      <c r="AG83" s="7">
        <v>4692</v>
      </c>
      <c r="AH83" s="7">
        <f>_xlfn.RANK.EQ(tblAargau[[#This Row],[2011]],tblAargau[2011])</f>
        <v>33</v>
      </c>
      <c r="AI83" s="4">
        <f t="shared" si="4"/>
        <v>0.10228210063238929</v>
      </c>
      <c r="AJ83" s="4">
        <f t="shared" si="5"/>
        <v>2.206423142927183E-2</v>
      </c>
      <c r="AK83" s="4">
        <f t="shared" si="6"/>
        <v>0.12007639054666974</v>
      </c>
      <c r="AL83" s="10">
        <f>_xlfn.RANK.EQ(tblAargau[[#This Row],[2001-2011]],tblAargau[2001-2011])</f>
        <v>104</v>
      </c>
      <c r="AM83" s="5">
        <f t="shared" si="7"/>
        <v>0.29007423700852342</v>
      </c>
      <c r="AN83" s="9">
        <f>_xlfn.RANK.EQ(tblAargau[[#This Row],[1981-2011]],tblAargau[1981-2011])</f>
        <v>158</v>
      </c>
      <c r="AO83" s="6">
        <v>5.65</v>
      </c>
      <c r="AP83" s="9">
        <f>_xlfn.RANK.EQ(tblAargau[[#This Row],[Fläche in km²]],tblAargau[Fläche in km²])</f>
        <v>104</v>
      </c>
      <c r="AQ83" s="7">
        <v>830</v>
      </c>
      <c r="AR83" s="7">
        <f>_xlfn.RANK.EQ(tblAargau[[#This Row],[Einwohner/km²]],tblAargau[Einwohner/km²])</f>
        <v>38</v>
      </c>
      <c r="AS83" s="2">
        <v>103</v>
      </c>
      <c r="AT83" s="2">
        <f>_xlfn.RANK.EQ(tblAargau[[#This Row],[Tax]],tblAargau[Tax],1)</f>
        <v>81</v>
      </c>
    </row>
    <row r="84" spans="1:46" x14ac:dyDescent="0.2">
      <c r="A84" s="1" t="s">
        <v>190</v>
      </c>
      <c r="B84" s="1" t="s">
        <v>256</v>
      </c>
      <c r="C84" s="7">
        <v>5361</v>
      </c>
      <c r="D84" s="7">
        <v>5404</v>
      </c>
      <c r="E84" s="7">
        <v>5446</v>
      </c>
      <c r="F84" s="7">
        <v>5506</v>
      </c>
      <c r="G84" s="7">
        <v>5560</v>
      </c>
      <c r="H84" s="7">
        <v>5636</v>
      </c>
      <c r="I84" s="7">
        <v>5756</v>
      </c>
      <c r="J84" s="7">
        <v>5814</v>
      </c>
      <c r="K84" s="7">
        <v>5830</v>
      </c>
      <c r="L84" s="7">
        <v>5871</v>
      </c>
      <c r="M84" s="7">
        <v>5557</v>
      </c>
      <c r="N84" s="7">
        <v>5639</v>
      </c>
      <c r="O84" s="7">
        <v>5720</v>
      </c>
      <c r="P84" s="7">
        <v>5747</v>
      </c>
      <c r="Q84" s="7">
        <v>5875</v>
      </c>
      <c r="R84" s="7">
        <v>5888</v>
      </c>
      <c r="S84" s="7">
        <v>5975</v>
      </c>
      <c r="T84" s="7">
        <v>6070</v>
      </c>
      <c r="U84" s="7">
        <v>6086</v>
      </c>
      <c r="V84" s="7">
        <v>6204</v>
      </c>
      <c r="W84" s="7">
        <v>6290</v>
      </c>
      <c r="X84" s="7">
        <v>6300</v>
      </c>
      <c r="Y84" s="7">
        <v>6327</v>
      </c>
      <c r="Z84" s="7">
        <v>6400</v>
      </c>
      <c r="AA84" s="7">
        <v>6499</v>
      </c>
      <c r="AB84" s="7">
        <v>6565</v>
      </c>
      <c r="AC84" s="7">
        <v>6633</v>
      </c>
      <c r="AD84" s="7">
        <v>6760</v>
      </c>
      <c r="AE84" s="7">
        <v>6827</v>
      </c>
      <c r="AF84" s="7">
        <v>6948</v>
      </c>
      <c r="AG84" s="7">
        <v>7176</v>
      </c>
      <c r="AH84" s="7">
        <f>_xlfn.RANK.EQ(tblAargau[[#This Row],[2011]],tblAargau[2011])</f>
        <v>19</v>
      </c>
      <c r="AI84" s="4">
        <f t="shared" si="4"/>
        <v>9.5131505316172316E-2</v>
      </c>
      <c r="AJ84" s="4">
        <f t="shared" si="5"/>
        <v>0.11642972827064968</v>
      </c>
      <c r="AK84" s="4">
        <f t="shared" si="6"/>
        <v>0.14085850556438784</v>
      </c>
      <c r="AL84" s="10">
        <f>_xlfn.RANK.EQ(tblAargau[[#This Row],[2001-2011]],tblAargau[2001-2011])</f>
        <v>85</v>
      </c>
      <c r="AM84" s="5">
        <f t="shared" si="7"/>
        <v>0.33855623950755453</v>
      </c>
      <c r="AN84" s="9">
        <f>_xlfn.RANK.EQ(tblAargau[[#This Row],[1981-2011]],tblAargau[1981-2011])</f>
        <v>142</v>
      </c>
      <c r="AO84" s="6">
        <v>12.34</v>
      </c>
      <c r="AP84" s="9">
        <f>_xlfn.RANK.EQ(tblAargau[[#This Row],[Fläche in km²]],tblAargau[Fläche in km²])</f>
        <v>17</v>
      </c>
      <c r="AQ84" s="7">
        <v>582</v>
      </c>
      <c r="AR84" s="7">
        <f>_xlfn.RANK.EQ(tblAargau[[#This Row],[Einwohner/km²]],tblAargau[Einwohner/km²])</f>
        <v>58</v>
      </c>
      <c r="AS84" s="2">
        <v>103</v>
      </c>
      <c r="AT84" s="2">
        <f>_xlfn.RANK.EQ(tblAargau[[#This Row],[Tax]],tblAargau[Tax],1)</f>
        <v>81</v>
      </c>
    </row>
    <row r="85" spans="1:46" x14ac:dyDescent="0.2">
      <c r="A85" s="1" t="s">
        <v>38</v>
      </c>
      <c r="B85" s="1" t="s">
        <v>31</v>
      </c>
      <c r="C85" s="7">
        <v>4383</v>
      </c>
      <c r="D85" s="7">
        <v>4466</v>
      </c>
      <c r="E85" s="7">
        <v>4528</v>
      </c>
      <c r="F85" s="7">
        <v>4476</v>
      </c>
      <c r="G85" s="7">
        <v>4547</v>
      </c>
      <c r="H85" s="7">
        <v>4612</v>
      </c>
      <c r="I85" s="7">
        <v>4582</v>
      </c>
      <c r="J85" s="7">
        <v>4631</v>
      </c>
      <c r="K85" s="7">
        <v>4646</v>
      </c>
      <c r="L85" s="7">
        <v>4678</v>
      </c>
      <c r="M85" s="7">
        <v>4712</v>
      </c>
      <c r="N85" s="7">
        <v>4730</v>
      </c>
      <c r="O85" s="7">
        <v>4760</v>
      </c>
      <c r="P85" s="7">
        <v>4777</v>
      </c>
      <c r="Q85" s="7">
        <v>4833</v>
      </c>
      <c r="R85" s="7">
        <v>4910</v>
      </c>
      <c r="S85" s="7">
        <v>4910</v>
      </c>
      <c r="T85" s="7">
        <v>4926</v>
      </c>
      <c r="U85" s="7">
        <v>4907</v>
      </c>
      <c r="V85" s="7">
        <v>4916</v>
      </c>
      <c r="W85" s="7">
        <v>4960</v>
      </c>
      <c r="X85" s="7">
        <v>4997</v>
      </c>
      <c r="Y85" s="7">
        <v>4991</v>
      </c>
      <c r="Z85" s="7">
        <v>5030</v>
      </c>
      <c r="AA85" s="7">
        <v>5149</v>
      </c>
      <c r="AB85" s="7">
        <v>5298</v>
      </c>
      <c r="AC85" s="7">
        <v>5315</v>
      </c>
      <c r="AD85" s="7">
        <v>5315</v>
      </c>
      <c r="AE85" s="7">
        <v>5443</v>
      </c>
      <c r="AF85" s="7">
        <v>5564</v>
      </c>
      <c r="AG85" s="7">
        <v>5798</v>
      </c>
      <c r="AH85" s="7">
        <f>_xlfn.RANK.EQ(tblAargau[[#This Row],[2011]],tblAargau[2011])</f>
        <v>26</v>
      </c>
      <c r="AI85" s="4">
        <f t="shared" si="4"/>
        <v>6.7305498516997408E-2</v>
      </c>
      <c r="AJ85" s="4">
        <f t="shared" si="5"/>
        <v>4.3293718166383721E-2</v>
      </c>
      <c r="AK85" s="4">
        <f t="shared" si="6"/>
        <v>0.1689516129032258</v>
      </c>
      <c r="AL85" s="10">
        <f>_xlfn.RANK.EQ(tblAargau[[#This Row],[2001-2011]],tblAargau[2001-2011])</f>
        <v>64</v>
      </c>
      <c r="AM85" s="5">
        <f t="shared" si="7"/>
        <v>0.32283823864932693</v>
      </c>
      <c r="AN85" s="9">
        <f>_xlfn.RANK.EQ(tblAargau[[#This Row],[1981-2011]],tblAargau[1981-2011])</f>
        <v>146</v>
      </c>
      <c r="AO85" s="6">
        <v>11.89</v>
      </c>
      <c r="AP85" s="9">
        <f>_xlfn.RANK.EQ(tblAargau[[#This Row],[Fläche in km²]],tblAargau[Fläche in km²])</f>
        <v>20</v>
      </c>
      <c r="AQ85" s="7">
        <v>488</v>
      </c>
      <c r="AR85" s="7">
        <f>_xlfn.RANK.EQ(tblAargau[[#This Row],[Einwohner/km²]],tblAargau[Einwohner/km²])</f>
        <v>74</v>
      </c>
      <c r="AS85" s="2">
        <v>103</v>
      </c>
      <c r="AT85" s="2">
        <f>_xlfn.RANK.EQ(tblAargau[[#This Row],[Tax]],tblAargau[Tax],1)</f>
        <v>81</v>
      </c>
    </row>
    <row r="86" spans="1:46" x14ac:dyDescent="0.2">
      <c r="A86" s="1" t="s">
        <v>235</v>
      </c>
      <c r="B86" s="1" t="s">
        <v>257</v>
      </c>
      <c r="C86" s="7">
        <v>2393</v>
      </c>
      <c r="D86" s="7">
        <v>2413</v>
      </c>
      <c r="E86" s="7">
        <v>2385</v>
      </c>
      <c r="F86" s="7">
        <v>2420</v>
      </c>
      <c r="G86" s="7">
        <v>2515</v>
      </c>
      <c r="H86" s="7">
        <v>2530</v>
      </c>
      <c r="I86" s="7">
        <v>2522</v>
      </c>
      <c r="J86" s="7">
        <v>2486</v>
      </c>
      <c r="K86" s="7">
        <v>2511</v>
      </c>
      <c r="L86" s="7">
        <v>2521</v>
      </c>
      <c r="M86" s="7">
        <v>2635</v>
      </c>
      <c r="N86" s="7">
        <v>2658</v>
      </c>
      <c r="O86" s="7">
        <v>2701</v>
      </c>
      <c r="P86" s="7">
        <v>2703</v>
      </c>
      <c r="Q86" s="7">
        <v>2699</v>
      </c>
      <c r="R86" s="7">
        <v>2699</v>
      </c>
      <c r="S86" s="7">
        <v>2760</v>
      </c>
      <c r="T86" s="7">
        <v>2779</v>
      </c>
      <c r="U86" s="7">
        <v>2703</v>
      </c>
      <c r="V86" s="7">
        <v>2747</v>
      </c>
      <c r="W86" s="7">
        <v>2783</v>
      </c>
      <c r="X86" s="7">
        <v>2837</v>
      </c>
      <c r="Y86" s="7">
        <v>2845</v>
      </c>
      <c r="Z86" s="7">
        <v>2896</v>
      </c>
      <c r="AA86" s="7">
        <v>2893</v>
      </c>
      <c r="AB86" s="7">
        <v>2894</v>
      </c>
      <c r="AC86" s="7">
        <v>2979</v>
      </c>
      <c r="AD86" s="7">
        <v>3046</v>
      </c>
      <c r="AE86" s="7">
        <v>3070</v>
      </c>
      <c r="AF86" s="7">
        <v>3074</v>
      </c>
      <c r="AG86" s="7">
        <v>3117</v>
      </c>
      <c r="AH86" s="7">
        <f>_xlfn.RANK.EQ(tblAargau[[#This Row],[2011]],tblAargau[2011])</f>
        <v>66</v>
      </c>
      <c r="AI86" s="4">
        <f t="shared" si="4"/>
        <v>5.3489343919765897E-2</v>
      </c>
      <c r="AJ86" s="4">
        <f t="shared" si="5"/>
        <v>4.2504743833017056E-2</v>
      </c>
      <c r="AK86" s="4">
        <f t="shared" si="6"/>
        <v>0.12001437297879991</v>
      </c>
      <c r="AL86" s="10">
        <f>_xlfn.RANK.EQ(tblAargau[[#This Row],[2001-2011]],tblAargau[2001-2011])</f>
        <v>105</v>
      </c>
      <c r="AM86" s="5">
        <f t="shared" si="7"/>
        <v>0.30254910154617631</v>
      </c>
      <c r="AN86" s="9">
        <f>_xlfn.RANK.EQ(tblAargau[[#This Row],[1981-2011]],tblAargau[1981-2011])</f>
        <v>155</v>
      </c>
      <c r="AO86" s="6">
        <v>6.71</v>
      </c>
      <c r="AP86" s="9">
        <f>_xlfn.RANK.EQ(tblAargau[[#This Row],[Fläche in km²]],tblAargau[Fläche in km²])</f>
        <v>80</v>
      </c>
      <c r="AQ86" s="7">
        <v>465</v>
      </c>
      <c r="AR86" s="7">
        <f>_xlfn.RANK.EQ(tblAargau[[#This Row],[Einwohner/km²]],tblAargau[Einwohner/km²])</f>
        <v>77</v>
      </c>
      <c r="AS86" s="2">
        <v>103</v>
      </c>
      <c r="AT86" s="2">
        <f>_xlfn.RANK.EQ(tblAargau[[#This Row],[Tax]],tblAargau[Tax],1)</f>
        <v>81</v>
      </c>
    </row>
    <row r="87" spans="1:46" x14ac:dyDescent="0.2">
      <c r="A87" s="1" t="s">
        <v>75</v>
      </c>
      <c r="B87" s="1" t="s">
        <v>254</v>
      </c>
      <c r="C87" s="2">
        <v>686</v>
      </c>
      <c r="D87" s="2">
        <v>692</v>
      </c>
      <c r="E87" s="2">
        <v>710</v>
      </c>
      <c r="F87" s="2">
        <v>734</v>
      </c>
      <c r="G87" s="2">
        <v>750</v>
      </c>
      <c r="H87" s="2">
        <v>719</v>
      </c>
      <c r="I87" s="2">
        <v>770</v>
      </c>
      <c r="J87" s="2">
        <v>824</v>
      </c>
      <c r="K87" s="2">
        <v>871</v>
      </c>
      <c r="L87" s="2">
        <v>927</v>
      </c>
      <c r="M87" s="2">
        <v>981</v>
      </c>
      <c r="N87" s="2">
        <v>990</v>
      </c>
      <c r="O87" s="2">
        <v>1016</v>
      </c>
      <c r="P87" s="2">
        <v>1013</v>
      </c>
      <c r="Q87" s="2">
        <v>1062</v>
      </c>
      <c r="R87" s="2">
        <v>1141</v>
      </c>
      <c r="S87" s="2">
        <v>1149</v>
      </c>
      <c r="T87" s="2">
        <v>1140</v>
      </c>
      <c r="U87" s="2">
        <v>1197</v>
      </c>
      <c r="V87" s="2">
        <v>1252</v>
      </c>
      <c r="W87" s="2">
        <v>1272</v>
      </c>
      <c r="X87" s="2">
        <v>1310</v>
      </c>
      <c r="Y87" s="2">
        <v>1344</v>
      </c>
      <c r="Z87" s="2">
        <v>1327</v>
      </c>
      <c r="AA87" s="2">
        <v>1341</v>
      </c>
      <c r="AB87" s="2">
        <v>1349</v>
      </c>
      <c r="AC87" s="2">
        <v>1368</v>
      </c>
      <c r="AD87" s="2">
        <v>1385</v>
      </c>
      <c r="AE87" s="2">
        <v>1385</v>
      </c>
      <c r="AF87" s="2">
        <v>1426</v>
      </c>
      <c r="AG87" s="7">
        <v>1413</v>
      </c>
      <c r="AH87" s="7">
        <f>_xlfn.RANK.EQ(tblAargau[[#This Row],[2011]],tblAargau[2011])</f>
        <v>123</v>
      </c>
      <c r="AI87" s="4">
        <f t="shared" si="4"/>
        <v>0.35131195335276977</v>
      </c>
      <c r="AJ87" s="4">
        <f t="shared" si="5"/>
        <v>0.27624872579001014</v>
      </c>
      <c r="AK87" s="4">
        <f t="shared" si="6"/>
        <v>0.11084905660377364</v>
      </c>
      <c r="AL87" s="10">
        <f>_xlfn.RANK.EQ(tblAargau[[#This Row],[2001-2011]],tblAargau[2001-2011])</f>
        <v>116</v>
      </c>
      <c r="AM87" s="5">
        <f t="shared" si="7"/>
        <v>1.0597667638483963</v>
      </c>
      <c r="AN87" s="9">
        <f>_xlfn.RANK.EQ(tblAargau[[#This Row],[1981-2011]],tblAargau[1981-2011])</f>
        <v>20</v>
      </c>
      <c r="AO87" s="6">
        <v>3.07</v>
      </c>
      <c r="AP87" s="9">
        <f>_xlfn.RANK.EQ(tblAargau[[#This Row],[Fläche in km²]],tblAargau[Fläche in km²])</f>
        <v>185</v>
      </c>
      <c r="AQ87" s="7">
        <v>460</v>
      </c>
      <c r="AR87" s="7">
        <f>_xlfn.RANK.EQ(tblAargau[[#This Row],[Einwohner/km²]],tblAargau[Einwohner/km²])</f>
        <v>78</v>
      </c>
      <c r="AS87" s="2">
        <v>103</v>
      </c>
      <c r="AT87" s="2">
        <f>_xlfn.RANK.EQ(tblAargau[[#This Row],[Tax]],tblAargau[Tax],1)</f>
        <v>81</v>
      </c>
    </row>
    <row r="88" spans="1:46" x14ac:dyDescent="0.2">
      <c r="A88" s="1" t="s">
        <v>67</v>
      </c>
      <c r="B88" s="1" t="s">
        <v>43</v>
      </c>
      <c r="C88" s="7">
        <v>3198</v>
      </c>
      <c r="D88" s="7">
        <v>3232</v>
      </c>
      <c r="E88" s="7">
        <v>3367</v>
      </c>
      <c r="F88" s="7">
        <v>3495</v>
      </c>
      <c r="G88" s="7">
        <v>3579</v>
      </c>
      <c r="H88" s="7">
        <v>3784</v>
      </c>
      <c r="I88" s="7">
        <v>3887</v>
      </c>
      <c r="J88" s="7">
        <v>3983</v>
      </c>
      <c r="K88" s="7">
        <v>4059</v>
      </c>
      <c r="L88" s="7">
        <v>4031</v>
      </c>
      <c r="M88" s="7">
        <v>4108</v>
      </c>
      <c r="N88" s="7">
        <v>4136</v>
      </c>
      <c r="O88" s="7">
        <v>4211</v>
      </c>
      <c r="P88" s="7">
        <v>4274</v>
      </c>
      <c r="Q88" s="7">
        <v>4385</v>
      </c>
      <c r="R88" s="7">
        <v>4419</v>
      </c>
      <c r="S88" s="7">
        <v>4575</v>
      </c>
      <c r="T88" s="7">
        <v>4695</v>
      </c>
      <c r="U88" s="7">
        <v>4783</v>
      </c>
      <c r="V88" s="7">
        <v>4762</v>
      </c>
      <c r="W88" s="7">
        <v>4801</v>
      </c>
      <c r="X88" s="7">
        <v>4852</v>
      </c>
      <c r="Y88" s="7">
        <v>4982</v>
      </c>
      <c r="Z88" s="7">
        <v>5093</v>
      </c>
      <c r="AA88" s="7">
        <v>5180</v>
      </c>
      <c r="AB88" s="7">
        <v>5165</v>
      </c>
      <c r="AC88" s="7">
        <v>5227</v>
      </c>
      <c r="AD88" s="7">
        <v>5221</v>
      </c>
      <c r="AE88" s="7">
        <v>5333</v>
      </c>
      <c r="AF88" s="7">
        <v>5642</v>
      </c>
      <c r="AG88" s="7">
        <v>5785</v>
      </c>
      <c r="AH88" s="7">
        <f>_xlfn.RANK.EQ(tblAargau[[#This Row],[2011]],tblAargau[2011])</f>
        <v>27</v>
      </c>
      <c r="AI88" s="4">
        <f t="shared" si="4"/>
        <v>0.26047529706066297</v>
      </c>
      <c r="AJ88" s="4">
        <f t="shared" si="5"/>
        <v>0.15920155793573509</v>
      </c>
      <c r="AK88" s="4">
        <f t="shared" si="6"/>
        <v>0.20495730056238282</v>
      </c>
      <c r="AL88" s="10">
        <f>_xlfn.RANK.EQ(tblAargau[[#This Row],[2001-2011]],tblAargau[2001-2011])</f>
        <v>36</v>
      </c>
      <c r="AM88" s="5">
        <f t="shared" si="7"/>
        <v>0.80894308943089421</v>
      </c>
      <c r="AN88" s="9">
        <f>_xlfn.RANK.EQ(tblAargau[[#This Row],[1981-2011]],tblAargau[1981-2011])</f>
        <v>41</v>
      </c>
      <c r="AO88" s="6">
        <v>9.02</v>
      </c>
      <c r="AP88" s="9">
        <f>_xlfn.RANK.EQ(tblAargau[[#This Row],[Fläche in km²]],tblAargau[Fläche in km²])</f>
        <v>44</v>
      </c>
      <c r="AQ88" s="7">
        <v>641</v>
      </c>
      <c r="AR88" s="7">
        <f>_xlfn.RANK.EQ(tblAargau[[#This Row],[Einwohner/km²]],tblAargau[Einwohner/km²])</f>
        <v>49</v>
      </c>
      <c r="AS88" s="2">
        <v>104</v>
      </c>
      <c r="AT88" s="2">
        <f>_xlfn.RANK.EQ(tblAargau[[#This Row],[Tax]],tblAargau[Tax],1)</f>
        <v>87</v>
      </c>
    </row>
    <row r="89" spans="1:46" x14ac:dyDescent="0.2">
      <c r="A89" s="1" t="s">
        <v>126</v>
      </c>
      <c r="B89" s="1" t="s">
        <v>255</v>
      </c>
      <c r="C89" s="2">
        <v>935</v>
      </c>
      <c r="D89" s="2">
        <v>953</v>
      </c>
      <c r="E89" s="2">
        <v>967</v>
      </c>
      <c r="F89" s="2">
        <v>978</v>
      </c>
      <c r="G89" s="2">
        <v>992</v>
      </c>
      <c r="H89" s="2">
        <v>997</v>
      </c>
      <c r="I89" s="2">
        <v>1007</v>
      </c>
      <c r="J89" s="2">
        <v>1004</v>
      </c>
      <c r="K89" s="2">
        <v>1014</v>
      </c>
      <c r="L89" s="2">
        <v>1001</v>
      </c>
      <c r="M89" s="2">
        <v>1054</v>
      </c>
      <c r="N89" s="2">
        <v>1063</v>
      </c>
      <c r="O89" s="2">
        <v>1111</v>
      </c>
      <c r="P89" s="2">
        <v>1109</v>
      </c>
      <c r="Q89" s="2">
        <v>1163</v>
      </c>
      <c r="R89" s="2">
        <v>1184</v>
      </c>
      <c r="S89" s="2">
        <v>1223</v>
      </c>
      <c r="T89" s="2">
        <v>1230</v>
      </c>
      <c r="U89" s="2">
        <v>1201</v>
      </c>
      <c r="V89" s="2">
        <v>1179</v>
      </c>
      <c r="W89" s="2">
        <v>1172</v>
      </c>
      <c r="X89" s="2">
        <v>1160</v>
      </c>
      <c r="Y89" s="2">
        <v>1174</v>
      </c>
      <c r="Z89" s="2">
        <v>1170</v>
      </c>
      <c r="AA89" s="2">
        <v>1175</v>
      </c>
      <c r="AB89" s="2">
        <v>1151</v>
      </c>
      <c r="AC89" s="2">
        <v>1148</v>
      </c>
      <c r="AD89" s="2">
        <v>1150</v>
      </c>
      <c r="AE89" s="2">
        <v>1144</v>
      </c>
      <c r="AF89" s="2">
        <v>1218</v>
      </c>
      <c r="AG89" s="7">
        <v>1243</v>
      </c>
      <c r="AH89" s="7">
        <f>_xlfn.RANK.EQ(tblAargau[[#This Row],[2011]],tblAargau[2011])</f>
        <v>136</v>
      </c>
      <c r="AI89" s="4">
        <f t="shared" si="4"/>
        <v>7.0588235294117618E-2</v>
      </c>
      <c r="AJ89" s="4">
        <f t="shared" si="5"/>
        <v>0.11859582542694502</v>
      </c>
      <c r="AK89" s="4">
        <f t="shared" si="6"/>
        <v>6.0580204778156954E-2</v>
      </c>
      <c r="AL89" s="10">
        <f>_xlfn.RANK.EQ(tblAargau[[#This Row],[2001-2011]],tblAargau[2001-2011])</f>
        <v>154</v>
      </c>
      <c r="AM89" s="5">
        <f t="shared" si="7"/>
        <v>0.32941176470588229</v>
      </c>
      <c r="AN89" s="9">
        <f>_xlfn.RANK.EQ(tblAargau[[#This Row],[1981-2011]],tblAargau[1981-2011])</f>
        <v>143</v>
      </c>
      <c r="AO89" s="6">
        <v>2.86</v>
      </c>
      <c r="AP89" s="9">
        <f>_xlfn.RANK.EQ(tblAargau[[#This Row],[Fläche in km²]],tblAargau[Fläche in km²])</f>
        <v>189</v>
      </c>
      <c r="AQ89" s="7">
        <v>435</v>
      </c>
      <c r="AR89" s="7">
        <f>_xlfn.RANK.EQ(tblAargau[[#This Row],[Einwohner/km²]],tblAargau[Einwohner/km²])</f>
        <v>82</v>
      </c>
      <c r="AS89" s="2">
        <v>104</v>
      </c>
      <c r="AT89" s="2">
        <f>_xlfn.RANK.EQ(tblAargau[[#This Row],[Tax]],tblAargau[Tax],1)</f>
        <v>87</v>
      </c>
    </row>
    <row r="90" spans="1:46" x14ac:dyDescent="0.2">
      <c r="A90" s="1" t="s">
        <v>145</v>
      </c>
      <c r="B90" s="1" t="s">
        <v>145</v>
      </c>
      <c r="C90" s="7">
        <v>2806</v>
      </c>
      <c r="D90" s="7">
        <v>2814</v>
      </c>
      <c r="E90" s="7">
        <v>2818</v>
      </c>
      <c r="F90" s="7">
        <v>2847</v>
      </c>
      <c r="G90" s="7">
        <v>2814</v>
      </c>
      <c r="H90" s="7">
        <v>2793</v>
      </c>
      <c r="I90" s="7">
        <v>2834</v>
      </c>
      <c r="J90" s="7">
        <v>2794</v>
      </c>
      <c r="K90" s="7">
        <v>2780</v>
      </c>
      <c r="L90" s="7">
        <v>2762</v>
      </c>
      <c r="M90" s="7">
        <v>2885</v>
      </c>
      <c r="N90" s="7">
        <v>2949</v>
      </c>
      <c r="O90" s="7">
        <v>2977</v>
      </c>
      <c r="P90" s="7">
        <v>3051</v>
      </c>
      <c r="Q90" s="7">
        <v>3118</v>
      </c>
      <c r="R90" s="7">
        <v>3152</v>
      </c>
      <c r="S90" s="7">
        <v>3127</v>
      </c>
      <c r="T90" s="7">
        <v>3167</v>
      </c>
      <c r="U90" s="7">
        <v>3119</v>
      </c>
      <c r="V90" s="7">
        <v>3125</v>
      </c>
      <c r="W90" s="7">
        <v>3099</v>
      </c>
      <c r="X90" s="7">
        <v>3116</v>
      </c>
      <c r="Y90" s="7">
        <v>3166</v>
      </c>
      <c r="Z90" s="7">
        <v>3202</v>
      </c>
      <c r="AA90" s="7">
        <v>3183</v>
      </c>
      <c r="AB90" s="7">
        <v>3195</v>
      </c>
      <c r="AC90" s="7">
        <v>3159</v>
      </c>
      <c r="AD90" s="7">
        <v>3184</v>
      </c>
      <c r="AE90" s="7">
        <v>3204</v>
      </c>
      <c r="AF90" s="7">
        <v>3176</v>
      </c>
      <c r="AG90" s="7">
        <v>3238</v>
      </c>
      <c r="AH90" s="7">
        <f>_xlfn.RANK.EQ(tblAargau[[#This Row],[2011]],tblAargau[2011])</f>
        <v>65</v>
      </c>
      <c r="AI90" s="4">
        <f t="shared" si="4"/>
        <v>-1.5680684248039922E-2</v>
      </c>
      <c r="AJ90" s="4">
        <f t="shared" si="5"/>
        <v>8.3188908145580553E-2</v>
      </c>
      <c r="AK90" s="4">
        <f t="shared" si="6"/>
        <v>4.4853178444659525E-2</v>
      </c>
      <c r="AL90" s="10">
        <f>_xlfn.RANK.EQ(tblAargau[[#This Row],[2001-2011]],tblAargau[2001-2011])</f>
        <v>165</v>
      </c>
      <c r="AM90" s="5">
        <f t="shared" si="7"/>
        <v>0.15395580898075556</v>
      </c>
      <c r="AN90" s="9">
        <f>_xlfn.RANK.EQ(tblAargau[[#This Row],[1981-2011]],tblAargau[1981-2011])</f>
        <v>197</v>
      </c>
      <c r="AO90" s="6">
        <v>14.49</v>
      </c>
      <c r="AP90" s="9">
        <f>_xlfn.RANK.EQ(tblAargau[[#This Row],[Fläche in km²]],tblAargau[Fläche in km²])</f>
        <v>8</v>
      </c>
      <c r="AQ90" s="7">
        <v>223</v>
      </c>
      <c r="AR90" s="7">
        <f>_xlfn.RANK.EQ(tblAargau[[#This Row],[Einwohner/km²]],tblAargau[Einwohner/km²])</f>
        <v>137</v>
      </c>
      <c r="AS90" s="2">
        <v>104</v>
      </c>
      <c r="AT90" s="2">
        <f>_xlfn.RANK.EQ(tblAargau[[#This Row],[Tax]],tblAargau[Tax],1)</f>
        <v>87</v>
      </c>
    </row>
    <row r="91" spans="1:46" x14ac:dyDescent="0.2">
      <c r="A91" s="1" t="s">
        <v>114</v>
      </c>
      <c r="B91" s="1" t="s">
        <v>96</v>
      </c>
      <c r="C91" s="2">
        <v>1258</v>
      </c>
      <c r="D91" s="2">
        <v>1281</v>
      </c>
      <c r="E91" s="2">
        <v>1315</v>
      </c>
      <c r="F91" s="2">
        <v>1315</v>
      </c>
      <c r="G91" s="2">
        <v>1325</v>
      </c>
      <c r="H91" s="2">
        <v>1310</v>
      </c>
      <c r="I91" s="2">
        <v>1327</v>
      </c>
      <c r="J91" s="2">
        <v>1360</v>
      </c>
      <c r="K91" s="2">
        <v>1368</v>
      </c>
      <c r="L91" s="2">
        <v>1397</v>
      </c>
      <c r="M91" s="2">
        <v>1446</v>
      </c>
      <c r="N91" s="2">
        <v>1445</v>
      </c>
      <c r="O91" s="2">
        <v>1505</v>
      </c>
      <c r="P91" s="2">
        <v>1558</v>
      </c>
      <c r="Q91" s="2">
        <v>1555</v>
      </c>
      <c r="R91" s="2">
        <v>1580</v>
      </c>
      <c r="S91" s="2">
        <v>1649</v>
      </c>
      <c r="T91" s="2">
        <v>1652</v>
      </c>
      <c r="U91" s="2">
        <v>1606</v>
      </c>
      <c r="V91" s="2">
        <v>1624</v>
      </c>
      <c r="W91" s="2">
        <v>1653</v>
      </c>
      <c r="X91" s="2">
        <v>1692</v>
      </c>
      <c r="Y91" s="2">
        <v>1668</v>
      </c>
      <c r="Z91" s="2">
        <v>1690</v>
      </c>
      <c r="AA91" s="2">
        <v>1696</v>
      </c>
      <c r="AB91" s="2">
        <v>1641</v>
      </c>
      <c r="AC91" s="2">
        <v>1643</v>
      </c>
      <c r="AD91" s="2">
        <v>1636</v>
      </c>
      <c r="AE91" s="2">
        <v>1677</v>
      </c>
      <c r="AF91" s="2">
        <v>1690</v>
      </c>
      <c r="AG91" s="7">
        <v>1726</v>
      </c>
      <c r="AH91" s="7">
        <f>_xlfn.RANK.EQ(tblAargau[[#This Row],[2011]],tblAargau[2011])</f>
        <v>108</v>
      </c>
      <c r="AI91" s="4">
        <f t="shared" si="4"/>
        <v>0.11049284578696339</v>
      </c>
      <c r="AJ91" s="4">
        <f t="shared" si="5"/>
        <v>0.12309820193637622</v>
      </c>
      <c r="AK91" s="4">
        <f t="shared" si="6"/>
        <v>4.4162129461585042E-2</v>
      </c>
      <c r="AL91" s="10">
        <f>_xlfn.RANK.EQ(tblAargau[[#This Row],[2001-2011]],tblAargau[2001-2011])</f>
        <v>166</v>
      </c>
      <c r="AM91" s="5">
        <f t="shared" si="7"/>
        <v>0.37201907790143074</v>
      </c>
      <c r="AN91" s="9">
        <f>_xlfn.RANK.EQ(tblAargau[[#This Row],[1981-2011]],tblAargau[1981-2011])</f>
        <v>125</v>
      </c>
      <c r="AO91" s="6">
        <v>8.85</v>
      </c>
      <c r="AP91" s="9">
        <f>_xlfn.RANK.EQ(tblAargau[[#This Row],[Fläche in km²]],tblAargau[Fläche in km²])</f>
        <v>48</v>
      </c>
      <c r="AQ91" s="7">
        <v>195</v>
      </c>
      <c r="AR91" s="7">
        <f>_xlfn.RANK.EQ(tblAargau[[#This Row],[Einwohner/km²]],tblAargau[Einwohner/km²])</f>
        <v>156</v>
      </c>
      <c r="AS91" s="2">
        <v>104</v>
      </c>
      <c r="AT91" s="2">
        <f>_xlfn.RANK.EQ(tblAargau[[#This Row],[Tax]],tblAargau[Tax],1)</f>
        <v>87</v>
      </c>
    </row>
    <row r="92" spans="1:46" ht="14.25" customHeight="1" x14ac:dyDescent="0.2">
      <c r="A92" s="1" t="s">
        <v>109</v>
      </c>
      <c r="B92" s="1" t="s">
        <v>96</v>
      </c>
      <c r="C92" s="2">
        <v>652</v>
      </c>
      <c r="D92" s="2">
        <v>685</v>
      </c>
      <c r="E92" s="2">
        <v>724</v>
      </c>
      <c r="F92" s="2">
        <v>735</v>
      </c>
      <c r="G92" s="2">
        <v>745</v>
      </c>
      <c r="H92" s="2">
        <v>776</v>
      </c>
      <c r="I92" s="2">
        <v>804</v>
      </c>
      <c r="J92" s="2">
        <v>869</v>
      </c>
      <c r="K92" s="2">
        <v>927</v>
      </c>
      <c r="L92" s="2">
        <v>979</v>
      </c>
      <c r="M92" s="2">
        <v>1008</v>
      </c>
      <c r="N92" s="2">
        <v>1015</v>
      </c>
      <c r="O92" s="2">
        <v>1034</v>
      </c>
      <c r="P92" s="2">
        <v>1071</v>
      </c>
      <c r="Q92" s="2">
        <v>1066</v>
      </c>
      <c r="R92" s="2">
        <v>1090</v>
      </c>
      <c r="S92" s="2">
        <v>1067</v>
      </c>
      <c r="T92" s="2">
        <v>1063</v>
      </c>
      <c r="U92" s="2">
        <v>1072</v>
      </c>
      <c r="V92" s="2">
        <v>1063</v>
      </c>
      <c r="W92" s="2">
        <v>1046</v>
      </c>
      <c r="X92" s="2">
        <v>1044</v>
      </c>
      <c r="Y92" s="2">
        <v>1026</v>
      </c>
      <c r="Z92" s="2">
        <v>1024</v>
      </c>
      <c r="AA92" s="2">
        <v>1021</v>
      </c>
      <c r="AB92" s="2">
        <v>1005</v>
      </c>
      <c r="AC92" s="2">
        <v>1014</v>
      </c>
      <c r="AD92" s="2">
        <v>1017</v>
      </c>
      <c r="AE92" s="2">
        <v>1030</v>
      </c>
      <c r="AF92" s="2">
        <v>1043</v>
      </c>
      <c r="AG92" s="7">
        <v>1051</v>
      </c>
      <c r="AH92" s="7">
        <f>_xlfn.RANK.EQ(tblAargau[[#This Row],[2011]],tblAargau[2011])</f>
        <v>146</v>
      </c>
      <c r="AI92" s="4">
        <f t="shared" si="4"/>
        <v>0.50153374233128845</v>
      </c>
      <c r="AJ92" s="4">
        <f t="shared" si="5"/>
        <v>5.4563492063492092E-2</v>
      </c>
      <c r="AK92" s="4">
        <f t="shared" si="6"/>
        <v>4.7801147227533036E-3</v>
      </c>
      <c r="AL92" s="10">
        <f>_xlfn.RANK.EQ(tblAargau[[#This Row],[2001-2011]],tblAargau[2001-2011])</f>
        <v>195</v>
      </c>
      <c r="AM92" s="5">
        <f t="shared" si="7"/>
        <v>0.61196319018404899</v>
      </c>
      <c r="AN92" s="9">
        <f>_xlfn.RANK.EQ(tblAargau[[#This Row],[1981-2011]],tblAargau[1981-2011])</f>
        <v>63</v>
      </c>
      <c r="AO92" s="6">
        <v>7.87</v>
      </c>
      <c r="AP92" s="9">
        <f>_xlfn.RANK.EQ(tblAargau[[#This Row],[Fläche in km²]],tblAargau[Fläche in km²])</f>
        <v>62</v>
      </c>
      <c r="AQ92" s="7">
        <v>134</v>
      </c>
      <c r="AR92" s="7">
        <f>_xlfn.RANK.EQ(tblAargau[[#This Row],[Einwohner/km²]],tblAargau[Einwohner/km²])</f>
        <v>184</v>
      </c>
      <c r="AS92" s="2">
        <v>104</v>
      </c>
      <c r="AT92" s="2">
        <f>_xlfn.RANK.EQ(tblAargau[[#This Row],[Tax]],tblAargau[Tax],1)</f>
        <v>87</v>
      </c>
    </row>
    <row r="93" spans="1:46" x14ac:dyDescent="0.2">
      <c r="A93" s="1" t="s">
        <v>54</v>
      </c>
      <c r="B93" s="1" t="s">
        <v>43</v>
      </c>
      <c r="C93" s="7">
        <v>3279</v>
      </c>
      <c r="D93" s="7">
        <v>3314</v>
      </c>
      <c r="E93" s="7">
        <v>3413</v>
      </c>
      <c r="F93" s="7">
        <v>3484</v>
      </c>
      <c r="G93" s="7">
        <v>3487</v>
      </c>
      <c r="H93" s="7">
        <v>3522</v>
      </c>
      <c r="I93" s="7">
        <v>3588</v>
      </c>
      <c r="J93" s="7">
        <v>3649</v>
      </c>
      <c r="K93" s="7">
        <v>3677</v>
      </c>
      <c r="L93" s="7">
        <v>3714</v>
      </c>
      <c r="M93" s="7">
        <v>3789</v>
      </c>
      <c r="N93" s="7">
        <v>3877</v>
      </c>
      <c r="O93" s="7">
        <v>3962</v>
      </c>
      <c r="P93" s="7">
        <v>3972</v>
      </c>
      <c r="Q93" s="7">
        <v>3992</v>
      </c>
      <c r="R93" s="7">
        <v>4024</v>
      </c>
      <c r="S93" s="7">
        <v>4089</v>
      </c>
      <c r="T93" s="7">
        <v>4070</v>
      </c>
      <c r="U93" s="7">
        <v>4063</v>
      </c>
      <c r="V93" s="7">
        <v>4182</v>
      </c>
      <c r="W93" s="7">
        <v>4317</v>
      </c>
      <c r="X93" s="7">
        <v>4355</v>
      </c>
      <c r="Y93" s="7">
        <v>4291</v>
      </c>
      <c r="Z93" s="7">
        <v>4256</v>
      </c>
      <c r="AA93" s="7">
        <v>4275</v>
      </c>
      <c r="AB93" s="7">
        <v>4425</v>
      </c>
      <c r="AC93" s="7">
        <v>4502</v>
      </c>
      <c r="AD93" s="7">
        <v>4547</v>
      </c>
      <c r="AE93" s="7">
        <v>4642</v>
      </c>
      <c r="AF93" s="7">
        <v>4633</v>
      </c>
      <c r="AG93" s="7">
        <v>4645</v>
      </c>
      <c r="AH93" s="7">
        <f>_xlfn.RANK.EQ(tblAargau[[#This Row],[2011]],tblAargau[2011])</f>
        <v>34</v>
      </c>
      <c r="AI93" s="4">
        <f t="shared" si="4"/>
        <v>0.13266239707227823</v>
      </c>
      <c r="AJ93" s="4">
        <f t="shared" si="5"/>
        <v>0.10372129849564526</v>
      </c>
      <c r="AK93" s="4">
        <f t="shared" si="6"/>
        <v>7.5978688904331682E-2</v>
      </c>
      <c r="AL93" s="10">
        <f>_xlfn.RANK.EQ(tblAargau[[#This Row],[2001-2011]],tblAargau[2001-2011])</f>
        <v>141</v>
      </c>
      <c r="AM93" s="5">
        <f t="shared" si="7"/>
        <v>0.41659042390972867</v>
      </c>
      <c r="AN93" s="9">
        <f>_xlfn.RANK.EQ(tblAargau[[#This Row],[1981-2011]],tblAargau[1981-2011])</f>
        <v>108</v>
      </c>
      <c r="AO93" s="6">
        <v>4.87</v>
      </c>
      <c r="AP93" s="9">
        <f>_xlfn.RANK.EQ(tblAargau[[#This Row],[Fläche in km²]],tblAargau[Fläche in km²])</f>
        <v>127</v>
      </c>
      <c r="AQ93" s="7">
        <v>954</v>
      </c>
      <c r="AR93" s="7">
        <f>_xlfn.RANK.EQ(tblAargau[[#This Row],[Einwohner/km²]],tblAargau[Einwohner/km²])</f>
        <v>27</v>
      </c>
      <c r="AS93" s="2">
        <v>105</v>
      </c>
      <c r="AT93" s="2">
        <f>_xlfn.RANK.EQ(tblAargau[[#This Row],[Tax]],tblAargau[Tax],1)</f>
        <v>92</v>
      </c>
    </row>
    <row r="94" spans="1:46" x14ac:dyDescent="0.2">
      <c r="A94" s="1" t="s">
        <v>51</v>
      </c>
      <c r="B94" s="1" t="s">
        <v>43</v>
      </c>
      <c r="C94" s="2">
        <v>1012</v>
      </c>
      <c r="D94" s="2">
        <v>1059</v>
      </c>
      <c r="E94" s="2">
        <v>1047</v>
      </c>
      <c r="F94" s="2">
        <v>1068</v>
      </c>
      <c r="G94" s="2">
        <v>1094</v>
      </c>
      <c r="H94" s="2">
        <v>1085</v>
      </c>
      <c r="I94" s="2">
        <v>1131</v>
      </c>
      <c r="J94" s="2">
        <v>1279</v>
      </c>
      <c r="K94" s="2">
        <v>1301</v>
      </c>
      <c r="L94" s="2">
        <v>1288</v>
      </c>
      <c r="M94" s="2">
        <v>1286</v>
      </c>
      <c r="N94" s="2">
        <v>1295</v>
      </c>
      <c r="O94" s="2">
        <v>1311</v>
      </c>
      <c r="P94" s="2">
        <v>1319</v>
      </c>
      <c r="Q94" s="2">
        <v>1339</v>
      </c>
      <c r="R94" s="2">
        <v>1359</v>
      </c>
      <c r="S94" s="2">
        <v>1363</v>
      </c>
      <c r="T94" s="2">
        <v>1347</v>
      </c>
      <c r="U94" s="2">
        <v>1367</v>
      </c>
      <c r="V94" s="2">
        <v>1396</v>
      </c>
      <c r="W94" s="2">
        <v>1383</v>
      </c>
      <c r="X94" s="2">
        <v>1480</v>
      </c>
      <c r="Y94" s="2">
        <v>1539</v>
      </c>
      <c r="Z94" s="2">
        <v>1553</v>
      </c>
      <c r="AA94" s="2">
        <v>1658</v>
      </c>
      <c r="AB94" s="2">
        <v>1715</v>
      </c>
      <c r="AC94" s="2">
        <v>1782</v>
      </c>
      <c r="AD94" s="2">
        <v>1782</v>
      </c>
      <c r="AE94" s="2">
        <v>1778</v>
      </c>
      <c r="AF94" s="2">
        <v>1801</v>
      </c>
      <c r="AG94" s="7">
        <v>1872</v>
      </c>
      <c r="AH94" s="7">
        <f>_xlfn.RANK.EQ(tblAargau[[#This Row],[2011]],tblAargau[2011])</f>
        <v>103</v>
      </c>
      <c r="AI94" s="4">
        <f t="shared" si="4"/>
        <v>0.27272727272727271</v>
      </c>
      <c r="AJ94" s="4">
        <f t="shared" si="5"/>
        <v>8.5536547433903598E-2</v>
      </c>
      <c r="AK94" s="4">
        <f t="shared" si="6"/>
        <v>0.35357917570498909</v>
      </c>
      <c r="AL94" s="10">
        <f>_xlfn.RANK.EQ(tblAargau[[#This Row],[2001-2011]],tblAargau[2001-2011])</f>
        <v>9</v>
      </c>
      <c r="AM94" s="5">
        <f t="shared" si="7"/>
        <v>0.84980237154150196</v>
      </c>
      <c r="AN94" s="9">
        <f>_xlfn.RANK.EQ(tblAargau[[#This Row],[1981-2011]],tblAargau[1981-2011])</f>
        <v>34</v>
      </c>
      <c r="AO94" s="6">
        <v>2.4300000000000002</v>
      </c>
      <c r="AP94" s="9">
        <f>_xlfn.RANK.EQ(tblAargau[[#This Row],[Fläche in km²]],tblAargau[Fläche in km²])</f>
        <v>203</v>
      </c>
      <c r="AQ94" s="7">
        <v>770</v>
      </c>
      <c r="AR94" s="7">
        <f>_xlfn.RANK.EQ(tblAargau[[#This Row],[Einwohner/km²]],tblAargau[Einwohner/km²])</f>
        <v>41</v>
      </c>
      <c r="AS94" s="2">
        <v>105</v>
      </c>
      <c r="AT94" s="2">
        <f>_xlfn.RANK.EQ(tblAargau[[#This Row],[Tax]],tblAargau[Tax],1)</f>
        <v>92</v>
      </c>
    </row>
    <row r="95" spans="1:46" x14ac:dyDescent="0.2">
      <c r="A95" s="1" t="s">
        <v>219</v>
      </c>
      <c r="B95" s="1" t="s">
        <v>226</v>
      </c>
      <c r="C95" s="7">
        <v>6090</v>
      </c>
      <c r="D95" s="7">
        <v>6127</v>
      </c>
      <c r="E95" s="7">
        <v>6203</v>
      </c>
      <c r="F95" s="7">
        <v>6256</v>
      </c>
      <c r="G95" s="7">
        <v>6333</v>
      </c>
      <c r="H95" s="7">
        <v>6411</v>
      </c>
      <c r="I95" s="7">
        <v>6515</v>
      </c>
      <c r="J95" s="7">
        <v>6548</v>
      </c>
      <c r="K95" s="7">
        <v>6579</v>
      </c>
      <c r="L95" s="7">
        <v>6627</v>
      </c>
      <c r="M95" s="7">
        <v>6756</v>
      </c>
      <c r="N95" s="7">
        <v>6824</v>
      </c>
      <c r="O95" s="7">
        <v>6875</v>
      </c>
      <c r="P95" s="7">
        <v>6991</v>
      </c>
      <c r="Q95" s="7">
        <v>7017</v>
      </c>
      <c r="R95" s="7">
        <v>6962</v>
      </c>
      <c r="S95" s="7">
        <v>6909</v>
      </c>
      <c r="T95" s="7">
        <v>6868</v>
      </c>
      <c r="U95" s="7">
        <v>6851</v>
      </c>
      <c r="V95" s="7">
        <v>6800</v>
      </c>
      <c r="W95" s="7">
        <v>6930</v>
      </c>
      <c r="X95" s="7">
        <v>6990</v>
      </c>
      <c r="Y95" s="7">
        <v>7018</v>
      </c>
      <c r="Z95" s="7">
        <v>7129</v>
      </c>
      <c r="AA95" s="7">
        <v>7189</v>
      </c>
      <c r="AB95" s="7">
        <v>7269</v>
      </c>
      <c r="AC95" s="7">
        <v>7391</v>
      </c>
      <c r="AD95" s="7">
        <v>7524</v>
      </c>
      <c r="AE95" s="7">
        <v>7630</v>
      </c>
      <c r="AF95" s="7">
        <v>7762</v>
      </c>
      <c r="AG95" s="7">
        <v>7979</v>
      </c>
      <c r="AH95" s="7">
        <f>_xlfn.RANK.EQ(tblAargau[[#This Row],[2011]],tblAargau[2011])</f>
        <v>16</v>
      </c>
      <c r="AI95" s="4">
        <f t="shared" si="4"/>
        <v>8.8177339901477803E-2</v>
      </c>
      <c r="AJ95" s="4">
        <f t="shared" si="5"/>
        <v>6.5127294256956958E-3</v>
      </c>
      <c r="AK95" s="4">
        <f t="shared" si="6"/>
        <v>0.15137085137085138</v>
      </c>
      <c r="AL95" s="10">
        <f>_xlfn.RANK.EQ(tblAargau[[#This Row],[2001-2011]],tblAargau[2001-2011])</f>
        <v>76</v>
      </c>
      <c r="AM95" s="5">
        <f t="shared" si="7"/>
        <v>0.31018062397372748</v>
      </c>
      <c r="AN95" s="9">
        <f>_xlfn.RANK.EQ(tblAargau[[#This Row],[1981-2011]],tblAargau[1981-2011])</f>
        <v>152</v>
      </c>
      <c r="AO95" s="6">
        <v>11.84</v>
      </c>
      <c r="AP95" s="9">
        <f>_xlfn.RANK.EQ(tblAargau[[#This Row],[Fläche in km²]],tblAargau[Fläche in km²])</f>
        <v>21</v>
      </c>
      <c r="AQ95" s="7">
        <v>674</v>
      </c>
      <c r="AR95" s="7">
        <f>_xlfn.RANK.EQ(tblAargau[[#This Row],[Einwohner/km²]],tblAargau[Einwohner/km²])</f>
        <v>48</v>
      </c>
      <c r="AS95" s="2">
        <v>105</v>
      </c>
      <c r="AT95" s="2">
        <f>_xlfn.RANK.EQ(tblAargau[[#This Row],[Tax]],tblAargau[Tax],1)</f>
        <v>92</v>
      </c>
    </row>
    <row r="96" spans="1:46" x14ac:dyDescent="0.2">
      <c r="A96" s="1" t="s">
        <v>37</v>
      </c>
      <c r="B96" s="1" t="s">
        <v>31</v>
      </c>
      <c r="C96" s="2">
        <v>947</v>
      </c>
      <c r="D96" s="2">
        <v>995</v>
      </c>
      <c r="E96" s="2">
        <v>1009</v>
      </c>
      <c r="F96" s="2">
        <v>1019</v>
      </c>
      <c r="G96" s="2">
        <v>1020</v>
      </c>
      <c r="H96" s="2">
        <v>1052</v>
      </c>
      <c r="I96" s="2">
        <v>1059</v>
      </c>
      <c r="J96" s="2">
        <v>1079</v>
      </c>
      <c r="K96" s="2">
        <v>1080</v>
      </c>
      <c r="L96" s="2">
        <v>1082</v>
      </c>
      <c r="M96" s="2">
        <v>1112</v>
      </c>
      <c r="N96" s="2">
        <v>1105</v>
      </c>
      <c r="O96" s="2">
        <v>1133</v>
      </c>
      <c r="P96" s="2">
        <v>1141</v>
      </c>
      <c r="Q96" s="2">
        <v>1119</v>
      </c>
      <c r="R96" s="2">
        <v>1119</v>
      </c>
      <c r="S96" s="2">
        <v>1137</v>
      </c>
      <c r="T96" s="2">
        <v>1134</v>
      </c>
      <c r="U96" s="2">
        <v>1152</v>
      </c>
      <c r="V96" s="2">
        <v>1204</v>
      </c>
      <c r="W96" s="2">
        <v>1189</v>
      </c>
      <c r="X96" s="2">
        <v>1211</v>
      </c>
      <c r="Y96" s="2">
        <v>1206</v>
      </c>
      <c r="Z96" s="2">
        <v>1271</v>
      </c>
      <c r="AA96" s="2">
        <v>1301</v>
      </c>
      <c r="AB96" s="2">
        <v>1330</v>
      </c>
      <c r="AC96" s="2">
        <v>1367</v>
      </c>
      <c r="AD96" s="2">
        <v>1411</v>
      </c>
      <c r="AE96" s="2">
        <v>1421</v>
      </c>
      <c r="AF96" s="2">
        <v>1436</v>
      </c>
      <c r="AG96" s="7">
        <v>1485</v>
      </c>
      <c r="AH96" s="7">
        <f>_xlfn.RANK.EQ(tblAargau[[#This Row],[2011]],tblAargau[2011])</f>
        <v>116</v>
      </c>
      <c r="AI96" s="4">
        <f t="shared" si="4"/>
        <v>0.14255543822597683</v>
      </c>
      <c r="AJ96" s="4">
        <f t="shared" si="5"/>
        <v>8.2733812949640217E-2</v>
      </c>
      <c r="AK96" s="4">
        <f t="shared" si="6"/>
        <v>0.24894869638351547</v>
      </c>
      <c r="AL96" s="10">
        <f>_xlfn.RANK.EQ(tblAargau[[#This Row],[2001-2011]],tblAargau[2001-2011])</f>
        <v>23</v>
      </c>
      <c r="AM96" s="5">
        <f t="shared" si="7"/>
        <v>0.56810982048574443</v>
      </c>
      <c r="AN96" s="9">
        <f>_xlfn.RANK.EQ(tblAargau[[#This Row],[1981-2011]],tblAargau[1981-2011])</f>
        <v>72</v>
      </c>
      <c r="AO96" s="6">
        <v>3.53</v>
      </c>
      <c r="AP96" s="9">
        <f>_xlfn.RANK.EQ(tblAargau[[#This Row],[Fläche in km²]],tblAargau[Fläche in km²])</f>
        <v>165</v>
      </c>
      <c r="AQ96" s="7">
        <v>421</v>
      </c>
      <c r="AR96" s="7">
        <f>_xlfn.RANK.EQ(tblAargau[[#This Row],[Einwohner/km²]],tblAargau[Einwohner/km²])</f>
        <v>85</v>
      </c>
      <c r="AS96" s="2">
        <v>105</v>
      </c>
      <c r="AT96" s="2">
        <f>_xlfn.RANK.EQ(tblAargau[[#This Row],[Tax]],tblAargau[Tax],1)</f>
        <v>92</v>
      </c>
    </row>
    <row r="97" spans="1:46" x14ac:dyDescent="0.2">
      <c r="A97" s="1" t="s">
        <v>127</v>
      </c>
      <c r="B97" s="1" t="s">
        <v>255</v>
      </c>
      <c r="C97" s="2">
        <v>339</v>
      </c>
      <c r="D97" s="2">
        <v>350</v>
      </c>
      <c r="E97" s="2">
        <v>361</v>
      </c>
      <c r="F97" s="2">
        <v>372</v>
      </c>
      <c r="G97" s="2">
        <v>361</v>
      </c>
      <c r="H97" s="2">
        <v>362</v>
      </c>
      <c r="I97" s="2">
        <v>357</v>
      </c>
      <c r="J97" s="2">
        <v>365</v>
      </c>
      <c r="K97" s="2">
        <v>361</v>
      </c>
      <c r="L97" s="2">
        <v>374</v>
      </c>
      <c r="M97" s="2">
        <v>389</v>
      </c>
      <c r="N97" s="2">
        <v>387</v>
      </c>
      <c r="O97" s="2">
        <v>381</v>
      </c>
      <c r="P97" s="2">
        <v>376</v>
      </c>
      <c r="Q97" s="2">
        <v>379</v>
      </c>
      <c r="R97" s="2">
        <v>389</v>
      </c>
      <c r="S97" s="2">
        <v>382</v>
      </c>
      <c r="T97" s="2">
        <v>389</v>
      </c>
      <c r="U97" s="2">
        <v>398</v>
      </c>
      <c r="V97" s="2">
        <v>407</v>
      </c>
      <c r="W97" s="2">
        <v>393</v>
      </c>
      <c r="X97" s="2">
        <v>404</v>
      </c>
      <c r="Y97" s="2">
        <v>400</v>
      </c>
      <c r="Z97" s="2">
        <v>387</v>
      </c>
      <c r="AA97" s="2">
        <v>392</v>
      </c>
      <c r="AB97" s="2">
        <v>410</v>
      </c>
      <c r="AC97" s="2">
        <v>432</v>
      </c>
      <c r="AD97" s="2">
        <v>428</v>
      </c>
      <c r="AE97" s="2">
        <v>436</v>
      </c>
      <c r="AF97" s="2">
        <v>445</v>
      </c>
      <c r="AG97" s="7">
        <v>448</v>
      </c>
      <c r="AH97" s="7">
        <f>_xlfn.RANK.EQ(tblAargau[[#This Row],[2011]],tblAargau[2011])</f>
        <v>199</v>
      </c>
      <c r="AI97" s="4">
        <f t="shared" si="4"/>
        <v>0.10324483775811211</v>
      </c>
      <c r="AJ97" s="4">
        <f t="shared" si="5"/>
        <v>4.6272493573264795E-2</v>
      </c>
      <c r="AK97" s="4">
        <f t="shared" si="6"/>
        <v>0.13994910941475824</v>
      </c>
      <c r="AL97" s="10">
        <f>_xlfn.RANK.EQ(tblAargau[[#This Row],[2001-2011]],tblAargau[2001-2011])</f>
        <v>86</v>
      </c>
      <c r="AM97" s="5">
        <f t="shared" si="7"/>
        <v>0.32153392330383479</v>
      </c>
      <c r="AN97" s="9">
        <f>_xlfn.RANK.EQ(tblAargau[[#This Row],[1981-2011]],tblAargau[1981-2011])</f>
        <v>148</v>
      </c>
      <c r="AO97" s="6">
        <v>1.1499999999999999</v>
      </c>
      <c r="AP97" s="9">
        <f>_xlfn.RANK.EQ(tblAargau[[#This Row],[Fläche in km²]],tblAargau[Fläche in km²])</f>
        <v>217</v>
      </c>
      <c r="AQ97" s="7">
        <v>390</v>
      </c>
      <c r="AR97" s="7">
        <f>_xlfn.RANK.EQ(tblAargau[[#This Row],[Einwohner/km²]],tblAargau[Einwohner/km²])</f>
        <v>94</v>
      </c>
      <c r="AS97" s="2">
        <v>105</v>
      </c>
      <c r="AT97" s="2">
        <f>_xlfn.RANK.EQ(tblAargau[[#This Row],[Tax]],tblAargau[Tax],1)</f>
        <v>92</v>
      </c>
    </row>
    <row r="98" spans="1:46" x14ac:dyDescent="0.2">
      <c r="A98" s="1" t="s">
        <v>110</v>
      </c>
      <c r="B98" s="1" t="s">
        <v>96</v>
      </c>
      <c r="C98" s="2">
        <v>1268</v>
      </c>
      <c r="D98" s="2">
        <v>1299</v>
      </c>
      <c r="E98" s="2">
        <v>1358</v>
      </c>
      <c r="F98" s="2">
        <v>1339</v>
      </c>
      <c r="G98" s="2">
        <v>1333</v>
      </c>
      <c r="H98" s="2">
        <v>1341</v>
      </c>
      <c r="I98" s="2">
        <v>1356</v>
      </c>
      <c r="J98" s="2">
        <v>1382</v>
      </c>
      <c r="K98" s="2">
        <v>1412</v>
      </c>
      <c r="L98" s="2">
        <v>1403</v>
      </c>
      <c r="M98" s="2">
        <v>1433</v>
      </c>
      <c r="N98" s="2">
        <v>1426</v>
      </c>
      <c r="O98" s="2">
        <v>1434</v>
      </c>
      <c r="P98" s="2">
        <v>1433</v>
      </c>
      <c r="Q98" s="2">
        <v>1372</v>
      </c>
      <c r="R98" s="2">
        <v>1366</v>
      </c>
      <c r="S98" s="2">
        <v>1376</v>
      </c>
      <c r="T98" s="2">
        <v>1387</v>
      </c>
      <c r="U98" s="2">
        <v>1368</v>
      </c>
      <c r="V98" s="2">
        <v>1369</v>
      </c>
      <c r="W98" s="2">
        <v>1375</v>
      </c>
      <c r="X98" s="2">
        <v>1348</v>
      </c>
      <c r="Y98" s="2">
        <v>1389</v>
      </c>
      <c r="Z98" s="2">
        <v>1381</v>
      </c>
      <c r="AA98" s="2">
        <v>1357</v>
      </c>
      <c r="AB98" s="2">
        <v>1349</v>
      </c>
      <c r="AC98" s="2">
        <v>1384</v>
      </c>
      <c r="AD98" s="2">
        <v>1408</v>
      </c>
      <c r="AE98" s="2">
        <v>1423</v>
      </c>
      <c r="AF98" s="2">
        <v>1440</v>
      </c>
      <c r="AG98" s="7">
        <v>1464</v>
      </c>
      <c r="AH98" s="7">
        <f>_xlfn.RANK.EQ(tblAargau[[#This Row],[2011]],tblAargau[2011])</f>
        <v>118</v>
      </c>
      <c r="AI98" s="4">
        <f t="shared" si="4"/>
        <v>0.10646687697160884</v>
      </c>
      <c r="AJ98" s="4">
        <f t="shared" si="5"/>
        <v>-4.4661549197487771E-2</v>
      </c>
      <c r="AK98" s="4">
        <f t="shared" si="6"/>
        <v>6.4727272727272744E-2</v>
      </c>
      <c r="AL98" s="10">
        <f>_xlfn.RANK.EQ(tblAargau[[#This Row],[2001-2011]],tblAargau[2001-2011])</f>
        <v>150</v>
      </c>
      <c r="AM98" s="5">
        <f t="shared" si="7"/>
        <v>0.15457413249211349</v>
      </c>
      <c r="AN98" s="9">
        <f>_xlfn.RANK.EQ(tblAargau[[#This Row],[1981-2011]],tblAargau[1981-2011])</f>
        <v>196</v>
      </c>
      <c r="AO98" s="6">
        <v>4.75</v>
      </c>
      <c r="AP98" s="9">
        <f>_xlfn.RANK.EQ(tblAargau[[#This Row],[Fläche in km²]],tblAargau[Fläche in km²])</f>
        <v>130</v>
      </c>
      <c r="AQ98" s="7">
        <v>308</v>
      </c>
      <c r="AR98" s="7">
        <f>_xlfn.RANK.EQ(tblAargau[[#This Row],[Einwohner/km²]],tblAargau[Einwohner/km²])</f>
        <v>115</v>
      </c>
      <c r="AS98" s="2">
        <v>105</v>
      </c>
      <c r="AT98" s="2">
        <f>_xlfn.RANK.EQ(tblAargau[[#This Row],[Tax]],tblAargau[Tax],1)</f>
        <v>92</v>
      </c>
    </row>
    <row r="99" spans="1:46" x14ac:dyDescent="0.2">
      <c r="A99" s="1" t="s">
        <v>83</v>
      </c>
      <c r="B99" s="1" t="s">
        <v>254</v>
      </c>
      <c r="C99" s="7">
        <v>1490</v>
      </c>
      <c r="D99" s="7">
        <v>1474</v>
      </c>
      <c r="E99" s="7">
        <v>1504</v>
      </c>
      <c r="F99" s="7">
        <v>1481</v>
      </c>
      <c r="G99" s="7">
        <v>1491</v>
      </c>
      <c r="H99" s="7">
        <v>1480</v>
      </c>
      <c r="I99" s="7">
        <v>1491</v>
      </c>
      <c r="J99" s="7">
        <v>1534</v>
      </c>
      <c r="K99" s="7">
        <v>1572</v>
      </c>
      <c r="L99" s="7">
        <v>1657</v>
      </c>
      <c r="M99" s="7">
        <v>1773</v>
      </c>
      <c r="N99" s="7">
        <v>1816</v>
      </c>
      <c r="O99" s="7">
        <v>1789</v>
      </c>
      <c r="P99" s="7">
        <v>1860</v>
      </c>
      <c r="Q99" s="7">
        <v>1924</v>
      </c>
      <c r="R99" s="7">
        <v>1947</v>
      </c>
      <c r="S99" s="7">
        <v>1998</v>
      </c>
      <c r="T99" s="7">
        <v>2016</v>
      </c>
      <c r="U99" s="7">
        <v>2070</v>
      </c>
      <c r="V99" s="7">
        <v>2115</v>
      </c>
      <c r="W99" s="7">
        <v>2151</v>
      </c>
      <c r="X99" s="7">
        <v>2174</v>
      </c>
      <c r="Y99" s="7">
        <v>2217</v>
      </c>
      <c r="Z99" s="7">
        <v>2225</v>
      </c>
      <c r="AA99" s="7">
        <v>2279</v>
      </c>
      <c r="AB99" s="7">
        <v>2269</v>
      </c>
      <c r="AC99" s="7">
        <v>2280</v>
      </c>
      <c r="AD99" s="7">
        <v>2336</v>
      </c>
      <c r="AE99" s="7">
        <v>2368</v>
      </c>
      <c r="AF99" s="7">
        <v>2467</v>
      </c>
      <c r="AG99" s="7">
        <v>2515</v>
      </c>
      <c r="AH99" s="7">
        <f>_xlfn.RANK.EQ(tblAargau[[#This Row],[2011]],tblAargau[2011])</f>
        <v>82</v>
      </c>
      <c r="AI99" s="4">
        <f t="shared" si="4"/>
        <v>0.11208053691275177</v>
      </c>
      <c r="AJ99" s="4">
        <f t="shared" si="5"/>
        <v>0.19289340101522834</v>
      </c>
      <c r="AK99" s="4">
        <f t="shared" si="6"/>
        <v>0.16922361692236176</v>
      </c>
      <c r="AL99" s="10">
        <f>_xlfn.RANK.EQ(tblAargau[[#This Row],[2001-2011]],tblAargau[2001-2011])</f>
        <v>62</v>
      </c>
      <c r="AM99" s="5">
        <f t="shared" si="7"/>
        <v>0.68791946308724827</v>
      </c>
      <c r="AN99" s="9">
        <f>_xlfn.RANK.EQ(tblAargau[[#This Row],[1981-2011]],tblAargau[1981-2011])</f>
        <v>52</v>
      </c>
      <c r="AO99" s="6">
        <v>8.31</v>
      </c>
      <c r="AP99" s="9">
        <f>_xlfn.RANK.EQ(tblAargau[[#This Row],[Fläche in km²]],tblAargau[Fläche in km²])</f>
        <v>57</v>
      </c>
      <c r="AQ99" s="7">
        <v>303</v>
      </c>
      <c r="AR99" s="7">
        <f>_xlfn.RANK.EQ(tblAargau[[#This Row],[Einwohner/km²]],tblAargau[Einwohner/km²])</f>
        <v>117</v>
      </c>
      <c r="AS99" s="2">
        <v>105</v>
      </c>
      <c r="AT99" s="2">
        <f>_xlfn.RANK.EQ(tblAargau[[#This Row],[Tax]],tblAargau[Tax],1)</f>
        <v>92</v>
      </c>
    </row>
    <row r="100" spans="1:46" x14ac:dyDescent="0.2">
      <c r="A100" s="1" t="s">
        <v>193</v>
      </c>
      <c r="B100" s="1" t="s">
        <v>256</v>
      </c>
      <c r="C100" s="7">
        <v>2649</v>
      </c>
      <c r="D100" s="7">
        <v>2649</v>
      </c>
      <c r="E100" s="7">
        <v>2670</v>
      </c>
      <c r="F100" s="7">
        <v>2689</v>
      </c>
      <c r="G100" s="7">
        <v>2715</v>
      </c>
      <c r="H100" s="7">
        <v>2731</v>
      </c>
      <c r="I100" s="7">
        <v>2729</v>
      </c>
      <c r="J100" s="7">
        <v>2732</v>
      </c>
      <c r="K100" s="7">
        <v>2792</v>
      </c>
      <c r="L100" s="7">
        <v>2828</v>
      </c>
      <c r="M100" s="7">
        <v>3014</v>
      </c>
      <c r="N100" s="7">
        <v>2978</v>
      </c>
      <c r="O100" s="7">
        <v>3045</v>
      </c>
      <c r="P100" s="7">
        <v>3034</v>
      </c>
      <c r="Q100" s="7">
        <v>3110</v>
      </c>
      <c r="R100" s="7">
        <v>3138</v>
      </c>
      <c r="S100" s="7">
        <v>3225</v>
      </c>
      <c r="T100" s="7">
        <v>3230</v>
      </c>
      <c r="U100" s="7">
        <v>3265</v>
      </c>
      <c r="V100" s="7">
        <v>3287</v>
      </c>
      <c r="W100" s="7">
        <v>3249</v>
      </c>
      <c r="X100" s="7">
        <v>3304</v>
      </c>
      <c r="Y100" s="7">
        <v>3370</v>
      </c>
      <c r="Z100" s="7">
        <v>3432</v>
      </c>
      <c r="AA100" s="7">
        <v>3469</v>
      </c>
      <c r="AB100" s="7">
        <v>3583</v>
      </c>
      <c r="AC100" s="7">
        <v>3648</v>
      </c>
      <c r="AD100" s="7">
        <v>3728</v>
      </c>
      <c r="AE100" s="7">
        <v>3849</v>
      </c>
      <c r="AF100" s="7">
        <v>4038</v>
      </c>
      <c r="AG100" s="7">
        <v>4127</v>
      </c>
      <c r="AH100" s="7">
        <f>_xlfn.RANK.EQ(tblAargau[[#This Row],[2011]],tblAargau[2011])</f>
        <v>47</v>
      </c>
      <c r="AI100" s="4">
        <f t="shared" si="4"/>
        <v>6.7572668931672242E-2</v>
      </c>
      <c r="AJ100" s="4">
        <f t="shared" si="5"/>
        <v>9.0577305905773065E-2</v>
      </c>
      <c r="AK100" s="4">
        <f t="shared" si="6"/>
        <v>0.27023699599876894</v>
      </c>
      <c r="AL100" s="10">
        <f>_xlfn.RANK.EQ(tblAargau[[#This Row],[2001-2011]],tblAargau[2001-2011])</f>
        <v>19</v>
      </c>
      <c r="AM100" s="5">
        <f t="shared" si="7"/>
        <v>0.55794639486598707</v>
      </c>
      <c r="AN100" s="9">
        <f>_xlfn.RANK.EQ(tblAargau[[#This Row],[1981-2011]],tblAargau[1981-2011])</f>
        <v>76</v>
      </c>
      <c r="AO100" s="6">
        <v>20.3</v>
      </c>
      <c r="AP100" s="9">
        <f>_xlfn.RANK.EQ(tblAargau[[#This Row],[Fläche in km²]],tblAargau[Fläche in km²])</f>
        <v>2</v>
      </c>
      <c r="AQ100" s="7">
        <v>203</v>
      </c>
      <c r="AR100" s="7">
        <f>_xlfn.RANK.EQ(tblAargau[[#This Row],[Einwohner/km²]],tblAargau[Einwohner/km²])</f>
        <v>150</v>
      </c>
      <c r="AS100" s="2">
        <v>105</v>
      </c>
      <c r="AT100" s="2">
        <f>_xlfn.RANK.EQ(tblAargau[[#This Row],[Tax]],tblAargau[Tax],1)</f>
        <v>92</v>
      </c>
    </row>
    <row r="101" spans="1:46" x14ac:dyDescent="0.2">
      <c r="A101" s="1" t="s">
        <v>144</v>
      </c>
      <c r="B101" s="1" t="s">
        <v>145</v>
      </c>
      <c r="C101" s="7">
        <v>1896</v>
      </c>
      <c r="D101" s="7">
        <v>1902</v>
      </c>
      <c r="E101" s="7">
        <v>1903</v>
      </c>
      <c r="F101" s="7">
        <v>1914</v>
      </c>
      <c r="G101" s="7">
        <v>1867</v>
      </c>
      <c r="H101" s="7">
        <v>1885</v>
      </c>
      <c r="I101" s="7">
        <v>1894</v>
      </c>
      <c r="J101" s="7">
        <v>1891</v>
      </c>
      <c r="K101" s="7">
        <v>1863</v>
      </c>
      <c r="L101" s="7">
        <v>1887</v>
      </c>
      <c r="M101" s="7">
        <v>1986</v>
      </c>
      <c r="N101" s="7">
        <v>1991</v>
      </c>
      <c r="O101" s="7">
        <v>2043</v>
      </c>
      <c r="P101" s="7">
        <v>2067</v>
      </c>
      <c r="Q101" s="7">
        <v>2107</v>
      </c>
      <c r="R101" s="7">
        <v>2123</v>
      </c>
      <c r="S101" s="7">
        <v>2187</v>
      </c>
      <c r="T101" s="7">
        <v>2243</v>
      </c>
      <c r="U101" s="7">
        <v>2263</v>
      </c>
      <c r="V101" s="7">
        <v>2303</v>
      </c>
      <c r="W101" s="7">
        <v>2330</v>
      </c>
      <c r="X101" s="7">
        <v>2365</v>
      </c>
      <c r="Y101" s="7">
        <v>2331</v>
      </c>
      <c r="Z101" s="7">
        <v>2328</v>
      </c>
      <c r="AA101" s="7">
        <v>2361</v>
      </c>
      <c r="AB101" s="7">
        <v>2424</v>
      </c>
      <c r="AC101" s="7">
        <v>2466</v>
      </c>
      <c r="AD101" s="7">
        <v>2502</v>
      </c>
      <c r="AE101" s="7">
        <v>2509</v>
      </c>
      <c r="AF101" s="7">
        <v>2553</v>
      </c>
      <c r="AG101" s="7">
        <v>2586</v>
      </c>
      <c r="AH101" s="7">
        <f>_xlfn.RANK.EQ(tblAargau[[#This Row],[2011]],tblAargau[2011])</f>
        <v>79</v>
      </c>
      <c r="AI101" s="4">
        <f t="shared" si="4"/>
        <v>-4.746835443038E-3</v>
      </c>
      <c r="AJ101" s="4">
        <f t="shared" si="5"/>
        <v>0.15961732124874128</v>
      </c>
      <c r="AK101" s="4">
        <f t="shared" si="6"/>
        <v>0.10987124463519304</v>
      </c>
      <c r="AL101" s="10">
        <f>_xlfn.RANK.EQ(tblAargau[[#This Row],[2001-2011]],tblAargau[2001-2011])</f>
        <v>118</v>
      </c>
      <c r="AM101" s="5">
        <f t="shared" si="7"/>
        <v>0.36392405063291133</v>
      </c>
      <c r="AN101" s="9">
        <f>_xlfn.RANK.EQ(tblAargau[[#This Row],[1981-2011]],tblAargau[1981-2011])</f>
        <v>131</v>
      </c>
      <c r="AO101" s="6">
        <v>18.11</v>
      </c>
      <c r="AP101" s="9">
        <f>_xlfn.RANK.EQ(tblAargau[[#This Row],[Fläche in km²]],tblAargau[Fläche in km²])</f>
        <v>5</v>
      </c>
      <c r="AQ101" s="7">
        <v>143</v>
      </c>
      <c r="AR101" s="7">
        <f>_xlfn.RANK.EQ(tblAargau[[#This Row],[Einwohner/km²]],tblAargau[Einwohner/km²])</f>
        <v>181</v>
      </c>
      <c r="AS101" s="2">
        <v>105</v>
      </c>
      <c r="AT101" s="2">
        <f>_xlfn.RANK.EQ(tblAargau[[#This Row],[Tax]],tblAargau[Tax],1)</f>
        <v>92</v>
      </c>
    </row>
    <row r="102" spans="1:46" x14ac:dyDescent="0.2">
      <c r="A102" s="1" t="s">
        <v>227</v>
      </c>
      <c r="B102" s="1" t="s">
        <v>257</v>
      </c>
      <c r="C102" s="2">
        <v>141</v>
      </c>
      <c r="D102" s="2">
        <v>142</v>
      </c>
      <c r="E102" s="2">
        <v>145</v>
      </c>
      <c r="F102" s="2">
        <v>155</v>
      </c>
      <c r="G102" s="2">
        <v>158</v>
      </c>
      <c r="H102" s="2">
        <v>169</v>
      </c>
      <c r="I102" s="2">
        <v>176</v>
      </c>
      <c r="J102" s="2">
        <v>192</v>
      </c>
      <c r="K102" s="2">
        <v>205</v>
      </c>
      <c r="L102" s="2">
        <v>209</v>
      </c>
      <c r="M102" s="2">
        <v>230</v>
      </c>
      <c r="N102" s="2">
        <v>226</v>
      </c>
      <c r="O102" s="2">
        <v>228</v>
      </c>
      <c r="P102" s="2">
        <v>241</v>
      </c>
      <c r="Q102" s="2">
        <v>255</v>
      </c>
      <c r="R102" s="2">
        <v>257</v>
      </c>
      <c r="S102" s="2">
        <v>262</v>
      </c>
      <c r="T102" s="2">
        <v>259</v>
      </c>
      <c r="U102" s="2">
        <v>259</v>
      </c>
      <c r="V102" s="2">
        <v>253</v>
      </c>
      <c r="W102" s="2">
        <v>249</v>
      </c>
      <c r="X102" s="2">
        <v>250</v>
      </c>
      <c r="Y102" s="2">
        <v>260</v>
      </c>
      <c r="Z102" s="2">
        <v>262</v>
      </c>
      <c r="AA102" s="2">
        <v>265</v>
      </c>
      <c r="AB102" s="2">
        <v>272</v>
      </c>
      <c r="AC102" s="2">
        <v>274</v>
      </c>
      <c r="AD102" s="2">
        <v>288</v>
      </c>
      <c r="AE102" s="2">
        <v>284</v>
      </c>
      <c r="AF102" s="2">
        <v>289</v>
      </c>
      <c r="AG102" s="7">
        <v>278</v>
      </c>
      <c r="AH102" s="7">
        <f>_xlfn.RANK.EQ(tblAargau[[#This Row],[2011]],tblAargau[2011])</f>
        <v>212</v>
      </c>
      <c r="AI102" s="4">
        <f t="shared" si="4"/>
        <v>0.48226950354609932</v>
      </c>
      <c r="AJ102" s="4">
        <f t="shared" si="5"/>
        <v>0.10000000000000009</v>
      </c>
      <c r="AK102" s="4">
        <f t="shared" si="6"/>
        <v>0.11646586345381515</v>
      </c>
      <c r="AL102" s="10">
        <f>_xlfn.RANK.EQ(tblAargau[[#This Row],[2001-2011]],tblAargau[2001-2011])</f>
        <v>113</v>
      </c>
      <c r="AM102" s="5">
        <f t="shared" si="7"/>
        <v>0.97163120567375882</v>
      </c>
      <c r="AN102" s="9">
        <f>_xlfn.RANK.EQ(tblAargau[[#This Row],[1981-2011]],tblAargau[1981-2011])</f>
        <v>27</v>
      </c>
      <c r="AO102" s="6">
        <v>2.83</v>
      </c>
      <c r="AP102" s="9">
        <f>_xlfn.RANK.EQ(tblAargau[[#This Row],[Fläche in km²]],tblAargau[Fläche in km²])</f>
        <v>190</v>
      </c>
      <c r="AQ102" s="7">
        <v>98</v>
      </c>
      <c r="AR102" s="7">
        <f>_xlfn.RANK.EQ(tblAargau[[#This Row],[Einwohner/km²]],tblAargau[Einwohner/km²])</f>
        <v>201</v>
      </c>
      <c r="AS102" s="2">
        <v>105</v>
      </c>
      <c r="AT102" s="2">
        <f>_xlfn.RANK.EQ(tblAargau[[#This Row],[Tax]],tblAargau[Tax],1)</f>
        <v>92</v>
      </c>
    </row>
    <row r="103" spans="1:46" x14ac:dyDescent="0.2">
      <c r="A103" s="1" t="s">
        <v>182</v>
      </c>
      <c r="B103" s="1" t="s">
        <v>256</v>
      </c>
      <c r="C103" s="7">
        <v>1893</v>
      </c>
      <c r="D103" s="7">
        <v>1874</v>
      </c>
      <c r="E103" s="7">
        <v>1879</v>
      </c>
      <c r="F103" s="7">
        <v>1908</v>
      </c>
      <c r="G103" s="7">
        <v>1951</v>
      </c>
      <c r="H103" s="7">
        <v>1981</v>
      </c>
      <c r="I103" s="7">
        <v>1957</v>
      </c>
      <c r="J103" s="7">
        <v>1973</v>
      </c>
      <c r="K103" s="7">
        <v>2023</v>
      </c>
      <c r="L103" s="7">
        <v>2098</v>
      </c>
      <c r="M103" s="7">
        <v>2239</v>
      </c>
      <c r="N103" s="7">
        <v>2274</v>
      </c>
      <c r="O103" s="7">
        <v>2271</v>
      </c>
      <c r="P103" s="7">
        <v>2256</v>
      </c>
      <c r="Q103" s="7">
        <v>2288</v>
      </c>
      <c r="R103" s="7">
        <v>2301</v>
      </c>
      <c r="S103" s="7">
        <v>2320</v>
      </c>
      <c r="T103" s="7">
        <v>2312</v>
      </c>
      <c r="U103" s="7">
        <v>2320</v>
      </c>
      <c r="V103" s="7">
        <v>2303</v>
      </c>
      <c r="W103" s="7">
        <v>2299</v>
      </c>
      <c r="X103" s="7">
        <v>2306</v>
      </c>
      <c r="Y103" s="7">
        <v>2286</v>
      </c>
      <c r="Z103" s="7">
        <v>2254</v>
      </c>
      <c r="AA103" s="7">
        <v>2252</v>
      </c>
      <c r="AB103" s="7">
        <v>2295</v>
      </c>
      <c r="AC103" s="7">
        <v>2354</v>
      </c>
      <c r="AD103" s="7">
        <v>2354</v>
      </c>
      <c r="AE103" s="7">
        <v>2427</v>
      </c>
      <c r="AF103" s="7">
        <v>2495</v>
      </c>
      <c r="AG103" s="7">
        <v>2590</v>
      </c>
      <c r="AH103" s="7">
        <f>_xlfn.RANK.EQ(tblAargau[[#This Row],[2011]],tblAargau[2011])</f>
        <v>78</v>
      </c>
      <c r="AI103" s="4">
        <f t="shared" si="4"/>
        <v>0.10829371368198637</v>
      </c>
      <c r="AJ103" s="4">
        <f t="shared" si="5"/>
        <v>2.8584189370254531E-2</v>
      </c>
      <c r="AK103" s="4">
        <f t="shared" si="6"/>
        <v>0.12657677250978683</v>
      </c>
      <c r="AL103" s="10">
        <f>_xlfn.RANK.EQ(tblAargau[[#This Row],[2001-2011]],tblAargau[2001-2011])</f>
        <v>97</v>
      </c>
      <c r="AM103" s="5">
        <f t="shared" si="7"/>
        <v>0.36819862651875335</v>
      </c>
      <c r="AN103" s="9">
        <f>_xlfn.RANK.EQ(tblAargau[[#This Row],[1981-2011]],tblAargau[1981-2011])</f>
        <v>127</v>
      </c>
      <c r="AO103" s="6">
        <v>11.77</v>
      </c>
      <c r="AP103" s="9">
        <f>_xlfn.RANK.EQ(tblAargau[[#This Row],[Fläche in km²]],tblAargau[Fläche in km²])</f>
        <v>22</v>
      </c>
      <c r="AQ103" s="7">
        <v>220</v>
      </c>
      <c r="AR103" s="7">
        <f>_xlfn.RANK.EQ(tblAargau[[#This Row],[Einwohner/km²]],tblAargau[Einwohner/km²])</f>
        <v>139</v>
      </c>
      <c r="AS103" s="2">
        <v>106</v>
      </c>
      <c r="AT103" s="2">
        <f>_xlfn.RANK.EQ(tblAargau[[#This Row],[Tax]],tblAargau[Tax],1)</f>
        <v>102</v>
      </c>
    </row>
    <row r="104" spans="1:46" x14ac:dyDescent="0.2">
      <c r="A104" s="1" t="s">
        <v>207</v>
      </c>
      <c r="B104" s="1" t="s">
        <v>202</v>
      </c>
      <c r="C104" s="7">
        <v>1374</v>
      </c>
      <c r="D104" s="7">
        <v>1362</v>
      </c>
      <c r="E104" s="7">
        <v>1384</v>
      </c>
      <c r="F104" s="7">
        <v>1406</v>
      </c>
      <c r="G104" s="7">
        <v>1455</v>
      </c>
      <c r="H104" s="7">
        <v>1461</v>
      </c>
      <c r="I104" s="7">
        <v>1485</v>
      </c>
      <c r="J104" s="7">
        <v>1512</v>
      </c>
      <c r="K104" s="7">
        <v>1558</v>
      </c>
      <c r="L104" s="7">
        <v>1587</v>
      </c>
      <c r="M104" s="7">
        <v>1669</v>
      </c>
      <c r="N104" s="7">
        <v>1644</v>
      </c>
      <c r="O104" s="7">
        <v>1644</v>
      </c>
      <c r="P104" s="7">
        <v>1674</v>
      </c>
      <c r="Q104" s="7">
        <v>1740</v>
      </c>
      <c r="R104" s="7">
        <v>1745</v>
      </c>
      <c r="S104" s="7">
        <v>1746</v>
      </c>
      <c r="T104" s="7">
        <v>1786</v>
      </c>
      <c r="U104" s="7">
        <v>1800</v>
      </c>
      <c r="V104" s="7">
        <v>1821</v>
      </c>
      <c r="W104" s="7">
        <v>1843</v>
      </c>
      <c r="X104" s="7">
        <v>1889</v>
      </c>
      <c r="Y104" s="7">
        <v>1969</v>
      </c>
      <c r="Z104" s="7">
        <v>2007</v>
      </c>
      <c r="AA104" s="7">
        <v>2079</v>
      </c>
      <c r="AB104" s="7">
        <v>2118</v>
      </c>
      <c r="AC104" s="7">
        <v>2156</v>
      </c>
      <c r="AD104" s="7">
        <v>2183</v>
      </c>
      <c r="AE104" s="7">
        <v>2180</v>
      </c>
      <c r="AF104" s="7">
        <v>2197</v>
      </c>
      <c r="AG104" s="7">
        <v>2201</v>
      </c>
      <c r="AH104" s="7">
        <f>_xlfn.RANK.EQ(tblAargau[[#This Row],[2011]],tblAargau[2011])</f>
        <v>88</v>
      </c>
      <c r="AI104" s="4">
        <f t="shared" si="4"/>
        <v>0.15502183406113534</v>
      </c>
      <c r="AJ104" s="4">
        <f t="shared" si="5"/>
        <v>9.1072498502096977E-2</v>
      </c>
      <c r="AK104" s="4">
        <f t="shared" si="6"/>
        <v>0.19424850786760706</v>
      </c>
      <c r="AL104" s="10">
        <f>_xlfn.RANK.EQ(tblAargau[[#This Row],[2001-2011]],tblAargau[2001-2011])</f>
        <v>41</v>
      </c>
      <c r="AM104" s="5">
        <f t="shared" si="7"/>
        <v>0.60189228529839878</v>
      </c>
      <c r="AN104" s="9">
        <f>_xlfn.RANK.EQ(tblAargau[[#This Row],[1981-2011]],tblAargau[1981-2011])</f>
        <v>66</v>
      </c>
      <c r="AO104" s="6">
        <v>11.37</v>
      </c>
      <c r="AP104" s="9">
        <f>_xlfn.RANK.EQ(tblAargau[[#This Row],[Fläche in km²]],tblAargau[Fläche in km²])</f>
        <v>23</v>
      </c>
      <c r="AQ104" s="7">
        <v>194</v>
      </c>
      <c r="AR104" s="7">
        <f>_xlfn.RANK.EQ(tblAargau[[#This Row],[Einwohner/km²]],tblAargau[Einwohner/km²])</f>
        <v>158</v>
      </c>
      <c r="AS104" s="2">
        <v>107</v>
      </c>
      <c r="AT104" s="2">
        <f>_xlfn.RANK.EQ(tblAargau[[#This Row],[Tax]],tblAargau[Tax],1)</f>
        <v>103</v>
      </c>
    </row>
    <row r="105" spans="1:46" x14ac:dyDescent="0.2">
      <c r="A105" s="1" t="s">
        <v>155</v>
      </c>
      <c r="B105" s="1" t="s">
        <v>145</v>
      </c>
      <c r="C105" s="2">
        <v>1518</v>
      </c>
      <c r="D105" s="2">
        <v>1523</v>
      </c>
      <c r="E105" s="2">
        <v>1532</v>
      </c>
      <c r="F105" s="2">
        <v>1537</v>
      </c>
      <c r="G105" s="2">
        <v>1548</v>
      </c>
      <c r="H105" s="2">
        <v>1567</v>
      </c>
      <c r="I105" s="2">
        <v>1558</v>
      </c>
      <c r="J105" s="2">
        <v>1592</v>
      </c>
      <c r="K105" s="2">
        <v>1641</v>
      </c>
      <c r="L105" s="2">
        <v>1677</v>
      </c>
      <c r="M105" s="2">
        <v>1741</v>
      </c>
      <c r="N105" s="2">
        <v>1780</v>
      </c>
      <c r="O105" s="2">
        <v>1818</v>
      </c>
      <c r="P105" s="2">
        <v>1845</v>
      </c>
      <c r="Q105" s="2">
        <v>1888</v>
      </c>
      <c r="R105" s="2">
        <v>1941</v>
      </c>
      <c r="S105" s="2">
        <v>1937</v>
      </c>
      <c r="T105" s="2">
        <v>1901</v>
      </c>
      <c r="U105" s="2">
        <v>1936</v>
      </c>
      <c r="V105" s="2">
        <v>1869</v>
      </c>
      <c r="W105" s="2">
        <v>1885</v>
      </c>
      <c r="X105" s="2">
        <v>1870</v>
      </c>
      <c r="Y105" s="2">
        <v>1875</v>
      </c>
      <c r="Z105" s="2">
        <v>1890</v>
      </c>
      <c r="AA105" s="2">
        <v>1934</v>
      </c>
      <c r="AB105" s="2">
        <v>1965</v>
      </c>
      <c r="AC105" s="2">
        <v>1946</v>
      </c>
      <c r="AD105" s="2">
        <v>1921</v>
      </c>
      <c r="AE105" s="2">
        <v>1930</v>
      </c>
      <c r="AF105" s="2">
        <v>1927</v>
      </c>
      <c r="AG105" s="7">
        <v>1896</v>
      </c>
      <c r="AH105" s="7">
        <f>_xlfn.RANK.EQ(tblAargau[[#This Row],[2011]],tblAargau[2011])</f>
        <v>101</v>
      </c>
      <c r="AI105" s="4">
        <f t="shared" si="4"/>
        <v>0.10474308300395263</v>
      </c>
      <c r="AJ105" s="4">
        <f t="shared" si="5"/>
        <v>7.3520964962665136E-2</v>
      </c>
      <c r="AK105" s="4">
        <f t="shared" si="6"/>
        <v>5.8355437665782439E-3</v>
      </c>
      <c r="AL105" s="10">
        <f>_xlfn.RANK.EQ(tblAargau[[#This Row],[2001-2011]],tblAargau[2001-2011])</f>
        <v>193</v>
      </c>
      <c r="AM105" s="5">
        <f t="shared" si="7"/>
        <v>0.24901185770750978</v>
      </c>
      <c r="AN105" s="9">
        <f>_xlfn.RANK.EQ(tblAargau[[#This Row],[1981-2011]],tblAargau[1981-2011])</f>
        <v>173</v>
      </c>
      <c r="AO105" s="6">
        <v>21.56</v>
      </c>
      <c r="AP105" s="9">
        <f>_xlfn.RANK.EQ(tblAargau[[#This Row],[Fläche in km²]],tblAargau[Fläche in km²])</f>
        <v>1</v>
      </c>
      <c r="AQ105" s="7">
        <v>88</v>
      </c>
      <c r="AR105" s="7">
        <f>_xlfn.RANK.EQ(tblAargau[[#This Row],[Einwohner/km²]],tblAargau[Einwohner/km²])</f>
        <v>207</v>
      </c>
      <c r="AS105" s="2">
        <v>107</v>
      </c>
      <c r="AT105" s="2">
        <f>_xlfn.RANK.EQ(tblAargau[[#This Row],[Tax]],tblAargau[Tax],1)</f>
        <v>103</v>
      </c>
    </row>
    <row r="106" spans="1:46" x14ac:dyDescent="0.2">
      <c r="A106" s="1" t="s">
        <v>40</v>
      </c>
      <c r="B106" s="1" t="s">
        <v>31</v>
      </c>
      <c r="C106" s="7">
        <v>5837</v>
      </c>
      <c r="D106" s="7">
        <v>5945</v>
      </c>
      <c r="E106" s="7">
        <v>6072</v>
      </c>
      <c r="F106" s="7">
        <v>6179</v>
      </c>
      <c r="G106" s="7">
        <v>6235</v>
      </c>
      <c r="H106" s="7">
        <v>6451</v>
      </c>
      <c r="I106" s="7">
        <v>6559</v>
      </c>
      <c r="J106" s="7">
        <v>6561</v>
      </c>
      <c r="K106" s="7">
        <v>6594</v>
      </c>
      <c r="L106" s="7">
        <v>6594</v>
      </c>
      <c r="M106" s="7">
        <v>6610</v>
      </c>
      <c r="N106" s="7">
        <v>6628</v>
      </c>
      <c r="O106" s="7">
        <v>6646</v>
      </c>
      <c r="P106" s="7">
        <v>6715</v>
      </c>
      <c r="Q106" s="7">
        <v>6706</v>
      </c>
      <c r="R106" s="7">
        <v>6644</v>
      </c>
      <c r="S106" s="7">
        <v>6583</v>
      </c>
      <c r="T106" s="7">
        <v>6580</v>
      </c>
      <c r="U106" s="7">
        <v>6591</v>
      </c>
      <c r="V106" s="7">
        <v>6637</v>
      </c>
      <c r="W106" s="7">
        <v>6754</v>
      </c>
      <c r="X106" s="7">
        <v>6816</v>
      </c>
      <c r="Y106" s="7">
        <v>6928</v>
      </c>
      <c r="Z106" s="7">
        <v>7057</v>
      </c>
      <c r="AA106" s="7">
        <v>7110</v>
      </c>
      <c r="AB106" s="7">
        <v>7130</v>
      </c>
      <c r="AC106" s="7">
        <v>7072</v>
      </c>
      <c r="AD106" s="7">
        <v>7226</v>
      </c>
      <c r="AE106" s="7">
        <v>7220</v>
      </c>
      <c r="AF106" s="7">
        <v>7366</v>
      </c>
      <c r="AG106" s="7">
        <v>7618</v>
      </c>
      <c r="AH106" s="7">
        <f>_xlfn.RANK.EQ(tblAargau[[#This Row],[2011]],tblAargau[2011])</f>
        <v>17</v>
      </c>
      <c r="AI106" s="4">
        <f t="shared" si="4"/>
        <v>0.12968990919993151</v>
      </c>
      <c r="AJ106" s="4">
        <f t="shared" si="5"/>
        <v>4.0847201210287842E-3</v>
      </c>
      <c r="AK106" s="4">
        <f t="shared" si="6"/>
        <v>0.12792419307077285</v>
      </c>
      <c r="AL106" s="10">
        <f>_xlfn.RANK.EQ(tblAargau[[#This Row],[2001-2011]],tblAargau[2001-2011])</f>
        <v>95</v>
      </c>
      <c r="AM106" s="5">
        <f t="shared" si="7"/>
        <v>0.30512249443207118</v>
      </c>
      <c r="AN106" s="9">
        <f>_xlfn.RANK.EQ(tblAargau[[#This Row],[1981-2011]],tblAargau[1981-2011])</f>
        <v>153</v>
      </c>
      <c r="AO106" s="6">
        <v>7.16</v>
      </c>
      <c r="AP106" s="9">
        <f>_xlfn.RANK.EQ(tblAargau[[#This Row],[Fläche in km²]],tblAargau[Fläche in km²])</f>
        <v>69</v>
      </c>
      <c r="AQ106" s="7">
        <v>1064</v>
      </c>
      <c r="AR106" s="7">
        <f>_xlfn.RANK.EQ(tblAargau[[#This Row],[Einwohner/km²]],tblAargau[Einwohner/km²])</f>
        <v>19</v>
      </c>
      <c r="AS106" s="2">
        <v>108</v>
      </c>
      <c r="AT106" s="2">
        <f>_xlfn.RANK.EQ(tblAargau[[#This Row],[Tax]],tblAargau[Tax],1)</f>
        <v>105</v>
      </c>
    </row>
    <row r="107" spans="1:46" x14ac:dyDescent="0.2">
      <c r="A107" s="1" t="s">
        <v>217</v>
      </c>
      <c r="B107" s="1" t="s">
        <v>226</v>
      </c>
      <c r="C107" s="7">
        <v>8964</v>
      </c>
      <c r="D107" s="7">
        <v>9027</v>
      </c>
      <c r="E107" s="7">
        <v>9027</v>
      </c>
      <c r="F107" s="7">
        <v>9103</v>
      </c>
      <c r="G107" s="7">
        <v>9038</v>
      </c>
      <c r="H107" s="7">
        <v>9200</v>
      </c>
      <c r="I107" s="7">
        <v>9299</v>
      </c>
      <c r="J107" s="7">
        <v>9339</v>
      </c>
      <c r="K107" s="7">
        <v>9484</v>
      </c>
      <c r="L107" s="7">
        <v>9526</v>
      </c>
      <c r="M107" s="7">
        <v>9759</v>
      </c>
      <c r="N107" s="7">
        <v>9767</v>
      </c>
      <c r="O107" s="7">
        <v>9885</v>
      </c>
      <c r="P107" s="7">
        <v>9899</v>
      </c>
      <c r="Q107" s="7">
        <v>9978</v>
      </c>
      <c r="R107" s="7">
        <v>9921</v>
      </c>
      <c r="S107" s="7">
        <v>9927</v>
      </c>
      <c r="T107" s="7">
        <v>10097</v>
      </c>
      <c r="U107" s="7">
        <v>10126</v>
      </c>
      <c r="V107" s="7">
        <v>10220</v>
      </c>
      <c r="W107" s="7">
        <v>10233</v>
      </c>
      <c r="X107" s="7">
        <v>10194</v>
      </c>
      <c r="Y107" s="7">
        <v>10313</v>
      </c>
      <c r="Z107" s="7">
        <v>10512</v>
      </c>
      <c r="AA107" s="7">
        <v>10635</v>
      </c>
      <c r="AB107" s="7">
        <v>10882</v>
      </c>
      <c r="AC107" s="7">
        <v>11158</v>
      </c>
      <c r="AD107" s="7">
        <v>11665</v>
      </c>
      <c r="AE107" s="7">
        <v>11988</v>
      </c>
      <c r="AF107" s="7">
        <v>12221</v>
      </c>
      <c r="AG107" s="7">
        <v>12618</v>
      </c>
      <c r="AH107" s="7">
        <f>_xlfn.RANK.EQ(tblAargau[[#This Row],[2011]],tblAargau[2011])</f>
        <v>5</v>
      </c>
      <c r="AI107" s="4">
        <f t="shared" si="4"/>
        <v>6.2695225345827721E-2</v>
      </c>
      <c r="AJ107" s="4">
        <f t="shared" si="5"/>
        <v>4.7238446562147818E-2</v>
      </c>
      <c r="AK107" s="4">
        <f t="shared" si="6"/>
        <v>0.23306948109058934</v>
      </c>
      <c r="AL107" s="10">
        <f>_xlfn.RANK.EQ(tblAargau[[#This Row],[2001-2011]],tblAargau[2001-2011])</f>
        <v>25</v>
      </c>
      <c r="AM107" s="5">
        <f t="shared" si="7"/>
        <v>0.40763052208835338</v>
      </c>
      <c r="AN107" s="9">
        <f>_xlfn.RANK.EQ(tblAargau[[#This Row],[1981-2011]],tblAargau[1981-2011])</f>
        <v>111</v>
      </c>
      <c r="AO107" s="6">
        <v>12.85</v>
      </c>
      <c r="AP107" s="9">
        <f>_xlfn.RANK.EQ(tblAargau[[#This Row],[Fläche in km²]],tblAargau[Fläche in km²])</f>
        <v>13</v>
      </c>
      <c r="AQ107" s="7">
        <v>982</v>
      </c>
      <c r="AR107" s="7">
        <f>_xlfn.RANK.EQ(tblAargau[[#This Row],[Einwohner/km²]],tblAargau[Einwohner/km²])</f>
        <v>26</v>
      </c>
      <c r="AS107" s="2">
        <v>108</v>
      </c>
      <c r="AT107" s="2">
        <f>_xlfn.RANK.EQ(tblAargau[[#This Row],[Tax]],tblAargau[Tax],1)</f>
        <v>105</v>
      </c>
    </row>
    <row r="108" spans="1:46" x14ac:dyDescent="0.2">
      <c r="A108" s="1" t="s">
        <v>41</v>
      </c>
      <c r="B108" s="1" t="s">
        <v>31</v>
      </c>
      <c r="C108" s="7">
        <v>7371</v>
      </c>
      <c r="D108" s="7">
        <v>7237</v>
      </c>
      <c r="E108" s="7">
        <v>7116</v>
      </c>
      <c r="F108" s="7">
        <v>7041</v>
      </c>
      <c r="G108" s="7">
        <v>7004</v>
      </c>
      <c r="H108" s="7">
        <v>7137</v>
      </c>
      <c r="I108" s="7">
        <v>7444</v>
      </c>
      <c r="J108" s="7">
        <v>7568</v>
      </c>
      <c r="K108" s="7">
        <v>7794</v>
      </c>
      <c r="L108" s="7">
        <v>7876</v>
      </c>
      <c r="M108" s="7">
        <v>7720</v>
      </c>
      <c r="N108" s="7">
        <v>7767</v>
      </c>
      <c r="O108" s="7">
        <v>7787</v>
      </c>
      <c r="P108" s="7">
        <v>7658</v>
      </c>
      <c r="Q108" s="7">
        <v>7692</v>
      </c>
      <c r="R108" s="7">
        <v>7731</v>
      </c>
      <c r="S108" s="7">
        <v>7811</v>
      </c>
      <c r="T108" s="7">
        <v>7929</v>
      </c>
      <c r="U108" s="7">
        <v>8052</v>
      </c>
      <c r="V108" s="7">
        <v>8228</v>
      </c>
      <c r="W108" s="7">
        <v>8537</v>
      </c>
      <c r="X108" s="7">
        <v>8787</v>
      </c>
      <c r="Y108" s="7">
        <v>8868</v>
      </c>
      <c r="Z108" s="7">
        <v>8939</v>
      </c>
      <c r="AA108" s="7">
        <v>9080</v>
      </c>
      <c r="AB108" s="7">
        <v>9199</v>
      </c>
      <c r="AC108" s="7">
        <v>9312</v>
      </c>
      <c r="AD108" s="7">
        <v>9458</v>
      </c>
      <c r="AE108" s="7">
        <v>9512</v>
      </c>
      <c r="AF108" s="7">
        <v>9640</v>
      </c>
      <c r="AG108" s="7">
        <v>9750</v>
      </c>
      <c r="AH108" s="7">
        <f>_xlfn.RANK.EQ(tblAargau[[#This Row],[2011]],tblAargau[2011])</f>
        <v>11</v>
      </c>
      <c r="AI108" s="4">
        <f t="shared" si="4"/>
        <v>6.8511735178401922E-2</v>
      </c>
      <c r="AJ108" s="4">
        <f t="shared" si="5"/>
        <v>6.5803108808290212E-2</v>
      </c>
      <c r="AK108" s="4">
        <f t="shared" si="6"/>
        <v>0.14208738432704693</v>
      </c>
      <c r="AL108" s="10">
        <f>_xlfn.RANK.EQ(tblAargau[[#This Row],[2001-2011]],tblAargau[2001-2011])</f>
        <v>84</v>
      </c>
      <c r="AM108" s="5">
        <f t="shared" si="7"/>
        <v>0.32275132275132279</v>
      </c>
      <c r="AN108" s="9">
        <f>_xlfn.RANK.EQ(tblAargau[[#This Row],[1981-2011]],tblAargau[1981-2011])</f>
        <v>147</v>
      </c>
      <c r="AO108" s="6">
        <v>10.61</v>
      </c>
      <c r="AP108" s="9">
        <f>_xlfn.RANK.EQ(tblAargau[[#This Row],[Fläche in km²]],tblAargau[Fläche in km²])</f>
        <v>30</v>
      </c>
      <c r="AQ108" s="7">
        <v>919</v>
      </c>
      <c r="AR108" s="7">
        <f>_xlfn.RANK.EQ(tblAargau[[#This Row],[Einwohner/km²]],tblAargau[Einwohner/km²])</f>
        <v>29</v>
      </c>
      <c r="AS108" s="2">
        <v>108</v>
      </c>
      <c r="AT108" s="2">
        <f>_xlfn.RANK.EQ(tblAargau[[#This Row],[Tax]],tblAargau[Tax],1)</f>
        <v>105</v>
      </c>
    </row>
    <row r="109" spans="1:46" x14ac:dyDescent="0.2">
      <c r="A109" s="1" t="s">
        <v>166</v>
      </c>
      <c r="B109" s="1" t="s">
        <v>166</v>
      </c>
      <c r="C109" s="7">
        <v>7533</v>
      </c>
      <c r="D109" s="7">
        <v>7515</v>
      </c>
      <c r="E109" s="7">
        <v>7497</v>
      </c>
      <c r="F109" s="7">
        <v>7489</v>
      </c>
      <c r="G109" s="7">
        <v>7538</v>
      </c>
      <c r="H109" s="7">
        <v>7429</v>
      </c>
      <c r="I109" s="7">
        <v>7337</v>
      </c>
      <c r="J109" s="7">
        <v>7320</v>
      </c>
      <c r="K109" s="7">
        <v>7275</v>
      </c>
      <c r="L109" s="7">
        <v>7218</v>
      </c>
      <c r="M109" s="7">
        <v>7292</v>
      </c>
      <c r="N109" s="7">
        <v>7226</v>
      </c>
      <c r="O109" s="7">
        <v>7311</v>
      </c>
      <c r="P109" s="7">
        <v>7321</v>
      </c>
      <c r="Q109" s="7">
        <v>7450</v>
      </c>
      <c r="R109" s="7">
        <v>7403</v>
      </c>
      <c r="S109" s="7">
        <v>7388</v>
      </c>
      <c r="T109" s="7">
        <v>7361</v>
      </c>
      <c r="U109" s="7">
        <v>7388</v>
      </c>
      <c r="V109" s="7">
        <v>7427</v>
      </c>
      <c r="W109" s="7">
        <v>7468</v>
      </c>
      <c r="X109" s="7">
        <v>7517</v>
      </c>
      <c r="Y109" s="7">
        <v>7518</v>
      </c>
      <c r="Z109" s="7">
        <v>7501</v>
      </c>
      <c r="AA109" s="7">
        <v>7551</v>
      </c>
      <c r="AB109" s="7">
        <v>7702</v>
      </c>
      <c r="AC109" s="7">
        <v>7852</v>
      </c>
      <c r="AD109" s="7">
        <v>7984</v>
      </c>
      <c r="AE109" s="7">
        <v>8146</v>
      </c>
      <c r="AF109" s="7">
        <v>8296</v>
      </c>
      <c r="AG109" s="7">
        <v>8586</v>
      </c>
      <c r="AH109" s="7">
        <f>_xlfn.RANK.EQ(tblAargau[[#This Row],[2011]],tblAargau[2011])</f>
        <v>12</v>
      </c>
      <c r="AI109" s="4">
        <f t="shared" si="4"/>
        <v>-4.1816009557945066E-2</v>
      </c>
      <c r="AJ109" s="4">
        <f t="shared" si="5"/>
        <v>1.8513439385628105E-2</v>
      </c>
      <c r="AK109" s="4">
        <f t="shared" si="6"/>
        <v>0.1497054097482593</v>
      </c>
      <c r="AL109" s="10">
        <f>_xlfn.RANK.EQ(tblAargau[[#This Row],[2001-2011]],tblAargau[2001-2011])</f>
        <v>77</v>
      </c>
      <c r="AM109" s="5">
        <f t="shared" si="7"/>
        <v>0.13978494623655924</v>
      </c>
      <c r="AN109" s="9">
        <f>_xlfn.RANK.EQ(tblAargau[[#This Row],[1981-2011]],tblAargau[1981-2011])</f>
        <v>199</v>
      </c>
      <c r="AO109" s="6">
        <v>11.33</v>
      </c>
      <c r="AP109" s="9">
        <f>_xlfn.RANK.EQ(tblAargau[[#This Row],[Fläche in km²]],tblAargau[Fläche in km²])</f>
        <v>24</v>
      </c>
      <c r="AQ109" s="7">
        <v>758</v>
      </c>
      <c r="AR109" s="7">
        <f>_xlfn.RANK.EQ(tblAargau[[#This Row],[Einwohner/km²]],tblAargau[Einwohner/km²])</f>
        <v>43</v>
      </c>
      <c r="AS109" s="2">
        <v>108</v>
      </c>
      <c r="AT109" s="2">
        <f>_xlfn.RANK.EQ(tblAargau[[#This Row],[Tax]],tblAargau[Tax],1)</f>
        <v>105</v>
      </c>
    </row>
    <row r="110" spans="1:46" x14ac:dyDescent="0.2">
      <c r="A110" s="1" t="s">
        <v>174</v>
      </c>
      <c r="B110" s="1" t="s">
        <v>166</v>
      </c>
      <c r="C110" s="7">
        <v>3894</v>
      </c>
      <c r="D110" s="7">
        <v>3904</v>
      </c>
      <c r="E110" s="7">
        <v>3983</v>
      </c>
      <c r="F110" s="7">
        <v>4027</v>
      </c>
      <c r="G110" s="7">
        <v>4083</v>
      </c>
      <c r="H110" s="7">
        <v>4127</v>
      </c>
      <c r="I110" s="7">
        <v>4294</v>
      </c>
      <c r="J110" s="7">
        <v>4369</v>
      </c>
      <c r="K110" s="7">
        <v>4390</v>
      </c>
      <c r="L110" s="7">
        <v>4424</v>
      </c>
      <c r="M110" s="7">
        <v>4449</v>
      </c>
      <c r="N110" s="7">
        <v>4453</v>
      </c>
      <c r="O110" s="7">
        <v>4539</v>
      </c>
      <c r="P110" s="7">
        <v>4530</v>
      </c>
      <c r="Q110" s="7">
        <v>4471</v>
      </c>
      <c r="R110" s="7">
        <v>4546</v>
      </c>
      <c r="S110" s="7">
        <v>4600</v>
      </c>
      <c r="T110" s="7">
        <v>4588</v>
      </c>
      <c r="U110" s="7">
        <v>4626</v>
      </c>
      <c r="V110" s="7">
        <v>4651</v>
      </c>
      <c r="W110" s="7">
        <v>4672</v>
      </c>
      <c r="X110" s="7">
        <v>4647</v>
      </c>
      <c r="Y110" s="7">
        <v>4581</v>
      </c>
      <c r="Z110" s="7">
        <v>4563</v>
      </c>
      <c r="AA110" s="7">
        <v>4559</v>
      </c>
      <c r="AB110" s="7">
        <v>4564</v>
      </c>
      <c r="AC110" s="7">
        <v>4593</v>
      </c>
      <c r="AD110" s="7">
        <v>4660</v>
      </c>
      <c r="AE110" s="7">
        <v>4699</v>
      </c>
      <c r="AF110" s="7">
        <v>4715</v>
      </c>
      <c r="AG110" s="7">
        <v>4773</v>
      </c>
      <c r="AH110" s="7">
        <f>_xlfn.RANK.EQ(tblAargau[[#This Row],[2011]],tblAargau[2011])</f>
        <v>32</v>
      </c>
      <c r="AI110" s="4">
        <f t="shared" si="4"/>
        <v>0.13610683102208521</v>
      </c>
      <c r="AJ110" s="4">
        <f t="shared" si="5"/>
        <v>4.5403461452011795E-2</v>
      </c>
      <c r="AK110" s="4">
        <f t="shared" si="6"/>
        <v>2.1618150684931559E-2</v>
      </c>
      <c r="AL110" s="10">
        <f>_xlfn.RANK.EQ(tblAargau[[#This Row],[2001-2011]],tblAargau[2001-2011])</f>
        <v>182</v>
      </c>
      <c r="AM110" s="5">
        <f t="shared" si="7"/>
        <v>0.22573189522342063</v>
      </c>
      <c r="AN110" s="9">
        <f>_xlfn.RANK.EQ(tblAargau[[#This Row],[1981-2011]],tblAargau[1981-2011])</f>
        <v>180</v>
      </c>
      <c r="AO110" s="6">
        <v>9.6199999999999992</v>
      </c>
      <c r="AP110" s="9">
        <f>_xlfn.RANK.EQ(tblAargau[[#This Row],[Fläche in km²]],tblAargau[Fläche in km²])</f>
        <v>39</v>
      </c>
      <c r="AQ110" s="7">
        <v>496</v>
      </c>
      <c r="AR110" s="7">
        <f>_xlfn.RANK.EQ(tblAargau[[#This Row],[Einwohner/km²]],tblAargau[Einwohner/km²])</f>
        <v>73</v>
      </c>
      <c r="AS110" s="2">
        <v>108</v>
      </c>
      <c r="AT110" s="2">
        <f>_xlfn.RANK.EQ(tblAargau[[#This Row],[Tax]],tblAargau[Tax],1)</f>
        <v>105</v>
      </c>
    </row>
    <row r="111" spans="1:46" x14ac:dyDescent="0.2">
      <c r="A111" s="1" t="s">
        <v>111</v>
      </c>
      <c r="B111" s="1" t="s">
        <v>96</v>
      </c>
      <c r="C111" s="2">
        <v>523</v>
      </c>
      <c r="D111" s="2">
        <v>534</v>
      </c>
      <c r="E111" s="2">
        <v>556</v>
      </c>
      <c r="F111" s="2">
        <v>562</v>
      </c>
      <c r="G111" s="2">
        <v>560</v>
      </c>
      <c r="H111" s="2">
        <v>560</v>
      </c>
      <c r="I111" s="2">
        <v>574</v>
      </c>
      <c r="J111" s="2">
        <v>589</v>
      </c>
      <c r="K111" s="2">
        <v>618</v>
      </c>
      <c r="L111" s="2">
        <v>618</v>
      </c>
      <c r="M111" s="2">
        <v>635</v>
      </c>
      <c r="N111" s="2">
        <v>631</v>
      </c>
      <c r="O111" s="2">
        <v>651</v>
      </c>
      <c r="P111" s="2">
        <v>650</v>
      </c>
      <c r="Q111" s="2">
        <v>650</v>
      </c>
      <c r="R111" s="2">
        <v>661</v>
      </c>
      <c r="S111" s="2">
        <v>678</v>
      </c>
      <c r="T111" s="2">
        <v>687</v>
      </c>
      <c r="U111" s="2">
        <v>684</v>
      </c>
      <c r="V111" s="2">
        <v>724</v>
      </c>
      <c r="W111" s="2">
        <v>716</v>
      </c>
      <c r="X111" s="2">
        <v>734</v>
      </c>
      <c r="Y111" s="2">
        <v>759</v>
      </c>
      <c r="Z111" s="2">
        <v>789</v>
      </c>
      <c r="AA111" s="2">
        <v>801</v>
      </c>
      <c r="AB111" s="2">
        <v>808</v>
      </c>
      <c r="AC111" s="2">
        <v>838</v>
      </c>
      <c r="AD111" s="2">
        <v>859</v>
      </c>
      <c r="AE111" s="2">
        <v>869</v>
      </c>
      <c r="AF111" s="2">
        <v>858</v>
      </c>
      <c r="AG111" s="7">
        <v>884</v>
      </c>
      <c r="AH111" s="7">
        <f>_xlfn.RANK.EQ(tblAargau[[#This Row],[2011]],tblAargau[2011])</f>
        <v>166</v>
      </c>
      <c r="AI111" s="4">
        <f t="shared" si="4"/>
        <v>0.18164435946462709</v>
      </c>
      <c r="AJ111" s="4">
        <f t="shared" si="5"/>
        <v>0.14015748031496056</v>
      </c>
      <c r="AK111" s="4">
        <f t="shared" si="6"/>
        <v>0.23463687150837997</v>
      </c>
      <c r="AL111" s="10">
        <f>_xlfn.RANK.EQ(tblAargau[[#This Row],[2001-2011]],tblAargau[2001-2011])</f>
        <v>24</v>
      </c>
      <c r="AM111" s="5">
        <f t="shared" si="7"/>
        <v>0.69024856596558326</v>
      </c>
      <c r="AN111" s="9">
        <f>_xlfn.RANK.EQ(tblAargau[[#This Row],[1981-2011]],tblAargau[1981-2011])</f>
        <v>51</v>
      </c>
      <c r="AO111" s="6">
        <v>4.17</v>
      </c>
      <c r="AP111" s="9">
        <f>_xlfn.RANK.EQ(tblAargau[[#This Row],[Fläche in km²]],tblAargau[Fläche in km²])</f>
        <v>147</v>
      </c>
      <c r="AQ111" s="7">
        <v>212</v>
      </c>
      <c r="AR111" s="7">
        <f>_xlfn.RANK.EQ(tblAargau[[#This Row],[Einwohner/km²]],tblAargau[Einwohner/km²])</f>
        <v>143</v>
      </c>
      <c r="AS111" s="2">
        <v>108</v>
      </c>
      <c r="AT111" s="2">
        <f>_xlfn.RANK.EQ(tblAargau[[#This Row],[Tax]],tblAargau[Tax],1)</f>
        <v>105</v>
      </c>
    </row>
    <row r="112" spans="1:46" x14ac:dyDescent="0.2">
      <c r="A112" s="1" t="s">
        <v>247</v>
      </c>
      <c r="B112" s="1" t="s">
        <v>257</v>
      </c>
      <c r="C112" s="2">
        <v>188</v>
      </c>
      <c r="D112" s="2">
        <v>198</v>
      </c>
      <c r="E112" s="2">
        <v>220</v>
      </c>
      <c r="F112" s="2">
        <v>243</v>
      </c>
      <c r="G112" s="2">
        <v>260</v>
      </c>
      <c r="H112" s="2">
        <v>271</v>
      </c>
      <c r="I112" s="2">
        <v>290</v>
      </c>
      <c r="J112" s="2">
        <v>296</v>
      </c>
      <c r="K112" s="2">
        <v>322</v>
      </c>
      <c r="L112" s="2">
        <v>314</v>
      </c>
      <c r="M112" s="2">
        <v>349</v>
      </c>
      <c r="N112" s="2">
        <v>335</v>
      </c>
      <c r="O112" s="2">
        <v>351</v>
      </c>
      <c r="P112" s="2">
        <v>359</v>
      </c>
      <c r="Q112" s="2">
        <v>375</v>
      </c>
      <c r="R112" s="2">
        <v>377</v>
      </c>
      <c r="S112" s="2">
        <v>373</v>
      </c>
      <c r="T112" s="2">
        <v>370</v>
      </c>
      <c r="U112" s="2">
        <v>380</v>
      </c>
      <c r="V112" s="2">
        <v>376</v>
      </c>
      <c r="W112" s="2">
        <v>371</v>
      </c>
      <c r="X112" s="2">
        <v>372</v>
      </c>
      <c r="Y112" s="2">
        <v>370</v>
      </c>
      <c r="Z112" s="2">
        <v>379</v>
      </c>
      <c r="AA112" s="2">
        <v>357</v>
      </c>
      <c r="AB112" s="2">
        <v>358</v>
      </c>
      <c r="AC112" s="2">
        <v>353</v>
      </c>
      <c r="AD112" s="2">
        <v>368</v>
      </c>
      <c r="AE112" s="2">
        <v>362</v>
      </c>
      <c r="AF112" s="2">
        <v>370</v>
      </c>
      <c r="AG112" s="7">
        <v>364</v>
      </c>
      <c r="AH112" s="7">
        <f>_xlfn.RANK.EQ(tblAargau[[#This Row],[2011]],tblAargau[2011])</f>
        <v>206</v>
      </c>
      <c r="AI112" s="4">
        <f t="shared" si="4"/>
        <v>0.67021276595744683</v>
      </c>
      <c r="AJ112" s="4">
        <f t="shared" si="5"/>
        <v>7.7363896848137603E-2</v>
      </c>
      <c r="AK112" s="4">
        <f t="shared" si="6"/>
        <v>-1.8867924528301883E-2</v>
      </c>
      <c r="AL112" s="10">
        <f>_xlfn.RANK.EQ(tblAargau[[#This Row],[2001-2011]],tblAargau[2001-2011])</f>
        <v>202</v>
      </c>
      <c r="AM112" s="5">
        <f t="shared" si="7"/>
        <v>0.93617021276595747</v>
      </c>
      <c r="AN112" s="9">
        <f>_xlfn.RANK.EQ(tblAargau[[#This Row],[1981-2011]],tblAargau[1981-2011])</f>
        <v>29</v>
      </c>
      <c r="AO112" s="6">
        <v>3.46</v>
      </c>
      <c r="AP112" s="9">
        <f>_xlfn.RANK.EQ(tblAargau[[#This Row],[Fläche in km²]],tblAargau[Fläche in km²])</f>
        <v>168</v>
      </c>
      <c r="AQ112" s="7">
        <v>105</v>
      </c>
      <c r="AR112" s="7">
        <f>_xlfn.RANK.EQ(tblAargau[[#This Row],[Einwohner/km²]],tblAargau[Einwohner/km²])</f>
        <v>196</v>
      </c>
      <c r="AS112" s="2">
        <v>108</v>
      </c>
      <c r="AT112" s="2">
        <f>_xlfn.RANK.EQ(tblAargau[[#This Row],[Tax]],tblAargau[Tax],1)</f>
        <v>105</v>
      </c>
    </row>
    <row r="113" spans="1:46" x14ac:dyDescent="0.2">
      <c r="A113" s="1" t="s">
        <v>52</v>
      </c>
      <c r="B113" s="1" t="s">
        <v>43</v>
      </c>
      <c r="C113" s="2">
        <v>1131</v>
      </c>
      <c r="D113" s="2">
        <v>1125</v>
      </c>
      <c r="E113" s="2">
        <v>1132</v>
      </c>
      <c r="F113" s="2">
        <v>1115</v>
      </c>
      <c r="G113" s="2">
        <v>1143</v>
      </c>
      <c r="H113" s="2">
        <v>1156</v>
      </c>
      <c r="I113" s="2">
        <v>1178</v>
      </c>
      <c r="J113" s="2">
        <v>1256</v>
      </c>
      <c r="K113" s="2">
        <v>1292</v>
      </c>
      <c r="L113" s="2">
        <v>1302</v>
      </c>
      <c r="M113" s="2">
        <v>1380</v>
      </c>
      <c r="N113" s="2">
        <v>1431</v>
      </c>
      <c r="O113" s="2">
        <v>1492</v>
      </c>
      <c r="P113" s="2">
        <v>1483</v>
      </c>
      <c r="Q113" s="2">
        <v>1519</v>
      </c>
      <c r="R113" s="2">
        <v>1507</v>
      </c>
      <c r="S113" s="2">
        <v>1492</v>
      </c>
      <c r="T113" s="2">
        <v>1494</v>
      </c>
      <c r="U113" s="2">
        <v>1501</v>
      </c>
      <c r="V113" s="2">
        <v>1503</v>
      </c>
      <c r="W113" s="2">
        <v>1522</v>
      </c>
      <c r="X113" s="2">
        <v>1557</v>
      </c>
      <c r="Y113" s="2">
        <v>1599</v>
      </c>
      <c r="Z113" s="2">
        <v>1607</v>
      </c>
      <c r="AA113" s="2">
        <v>1595</v>
      </c>
      <c r="AB113" s="2">
        <v>1574</v>
      </c>
      <c r="AC113" s="2">
        <v>1577</v>
      </c>
      <c r="AD113" s="2">
        <v>1598</v>
      </c>
      <c r="AE113" s="2">
        <v>1601</v>
      </c>
      <c r="AF113" s="2">
        <v>1580</v>
      </c>
      <c r="AG113" s="7">
        <v>1592</v>
      </c>
      <c r="AH113" s="7">
        <f>_xlfn.RANK.EQ(tblAargau[[#This Row],[2011]],tblAargau[2011])</f>
        <v>112</v>
      </c>
      <c r="AI113" s="4">
        <f t="shared" si="4"/>
        <v>0.1511936339522546</v>
      </c>
      <c r="AJ113" s="4">
        <f t="shared" si="5"/>
        <v>8.9130434782608736E-2</v>
      </c>
      <c r="AK113" s="4">
        <f t="shared" si="6"/>
        <v>4.5992115637319309E-2</v>
      </c>
      <c r="AL113" s="10">
        <f>_xlfn.RANK.EQ(tblAargau[[#This Row],[2001-2011]],tblAargau[2001-2011])</f>
        <v>164</v>
      </c>
      <c r="AM113" s="5">
        <f t="shared" si="7"/>
        <v>0.40760389036251099</v>
      </c>
      <c r="AN113" s="9">
        <f>_xlfn.RANK.EQ(tblAargau[[#This Row],[1981-2011]],tblAargau[1981-2011])</f>
        <v>112</v>
      </c>
      <c r="AO113" s="6">
        <v>4.8899999999999997</v>
      </c>
      <c r="AP113" s="9">
        <f>_xlfn.RANK.EQ(tblAargau[[#This Row],[Fläche in km²]],tblAargau[Fläche in km²])</f>
        <v>126</v>
      </c>
      <c r="AQ113" s="7">
        <v>326</v>
      </c>
      <c r="AR113" s="7">
        <f>_xlfn.RANK.EQ(tblAargau[[#This Row],[Einwohner/km²]],tblAargau[Einwohner/km²])</f>
        <v>109</v>
      </c>
      <c r="AS113" s="2">
        <v>109</v>
      </c>
      <c r="AT113" s="2">
        <f>_xlfn.RANK.EQ(tblAargau[[#This Row],[Tax]],tblAargau[Tax],1)</f>
        <v>112</v>
      </c>
    </row>
    <row r="114" spans="1:46" x14ac:dyDescent="0.2">
      <c r="A114" s="1" t="s">
        <v>106</v>
      </c>
      <c r="B114" s="1" t="s">
        <v>96</v>
      </c>
      <c r="C114" s="2">
        <v>459</v>
      </c>
      <c r="D114" s="2">
        <v>449</v>
      </c>
      <c r="E114" s="2">
        <v>457</v>
      </c>
      <c r="F114" s="2">
        <v>475</v>
      </c>
      <c r="G114" s="2">
        <v>529</v>
      </c>
      <c r="H114" s="2">
        <v>544</v>
      </c>
      <c r="I114" s="2">
        <v>581</v>
      </c>
      <c r="J114" s="2">
        <v>605</v>
      </c>
      <c r="K114" s="2">
        <v>601</v>
      </c>
      <c r="L114" s="2">
        <v>635</v>
      </c>
      <c r="M114" s="2">
        <v>659</v>
      </c>
      <c r="N114" s="2">
        <v>668</v>
      </c>
      <c r="O114" s="2">
        <v>701</v>
      </c>
      <c r="P114" s="2">
        <v>718</v>
      </c>
      <c r="Q114" s="2">
        <v>733</v>
      </c>
      <c r="R114" s="2">
        <v>736</v>
      </c>
      <c r="S114" s="2">
        <v>774</v>
      </c>
      <c r="T114" s="2">
        <v>779</v>
      </c>
      <c r="U114" s="2">
        <v>799</v>
      </c>
      <c r="V114" s="2">
        <v>789</v>
      </c>
      <c r="W114" s="2">
        <v>824</v>
      </c>
      <c r="X114" s="2">
        <v>812</v>
      </c>
      <c r="Y114" s="2">
        <v>836</v>
      </c>
      <c r="Z114" s="2">
        <v>833</v>
      </c>
      <c r="AA114" s="2">
        <v>841</v>
      </c>
      <c r="AB114" s="2">
        <v>874</v>
      </c>
      <c r="AC114" s="2">
        <v>908</v>
      </c>
      <c r="AD114" s="2">
        <v>917</v>
      </c>
      <c r="AE114" s="2">
        <v>941</v>
      </c>
      <c r="AF114" s="2">
        <v>944</v>
      </c>
      <c r="AG114" s="7">
        <v>965</v>
      </c>
      <c r="AH114" s="7">
        <f>_xlfn.RANK.EQ(tblAargau[[#This Row],[2011]],tblAargau[2011])</f>
        <v>159</v>
      </c>
      <c r="AI114" s="4">
        <f t="shared" si="4"/>
        <v>0.38344226579520702</v>
      </c>
      <c r="AJ114" s="4">
        <f t="shared" si="5"/>
        <v>0.19726858877086495</v>
      </c>
      <c r="AK114" s="4">
        <f t="shared" si="6"/>
        <v>0.17111650485436902</v>
      </c>
      <c r="AL114" s="10">
        <f>_xlfn.RANK.EQ(tblAargau[[#This Row],[2001-2011]],tblAargau[2001-2011])</f>
        <v>61</v>
      </c>
      <c r="AM114" s="5">
        <f t="shared" si="7"/>
        <v>1.10239651416122</v>
      </c>
      <c r="AN114" s="9">
        <f>_xlfn.RANK.EQ(tblAargau[[#This Row],[1981-2011]],tblAargau[1981-2011])</f>
        <v>18</v>
      </c>
      <c r="AO114" s="6">
        <v>3.16</v>
      </c>
      <c r="AP114" s="9">
        <f>_xlfn.RANK.EQ(tblAargau[[#This Row],[Fläche in km²]],tblAargau[Fläche in km²])</f>
        <v>182</v>
      </c>
      <c r="AQ114" s="7">
        <v>305</v>
      </c>
      <c r="AR114" s="7">
        <f>_xlfn.RANK.EQ(tblAargau[[#This Row],[Einwohner/km²]],tblAargau[Einwohner/km²])</f>
        <v>116</v>
      </c>
      <c r="AS114" s="2">
        <v>109</v>
      </c>
      <c r="AT114" s="2">
        <f>_xlfn.RANK.EQ(tblAargau[[#This Row],[Tax]],tblAargau[Tax],1)</f>
        <v>112</v>
      </c>
    </row>
    <row r="115" spans="1:46" x14ac:dyDescent="0.2">
      <c r="A115" s="1" t="s">
        <v>85</v>
      </c>
      <c r="B115" s="1" t="s">
        <v>254</v>
      </c>
      <c r="C115" s="2">
        <v>280</v>
      </c>
      <c r="D115" s="2">
        <v>292</v>
      </c>
      <c r="E115" s="2">
        <v>308</v>
      </c>
      <c r="F115" s="2">
        <v>308</v>
      </c>
      <c r="G115" s="2">
        <v>305</v>
      </c>
      <c r="H115" s="2">
        <v>312</v>
      </c>
      <c r="I115" s="2">
        <v>305</v>
      </c>
      <c r="J115" s="2">
        <v>299</v>
      </c>
      <c r="K115" s="2">
        <v>313</v>
      </c>
      <c r="L115" s="2">
        <v>314</v>
      </c>
      <c r="M115" s="2">
        <v>333</v>
      </c>
      <c r="N115" s="2">
        <v>329</v>
      </c>
      <c r="O115" s="2">
        <v>340</v>
      </c>
      <c r="P115" s="2">
        <v>340</v>
      </c>
      <c r="Q115" s="2">
        <v>337</v>
      </c>
      <c r="R115" s="2">
        <v>338</v>
      </c>
      <c r="S115" s="2">
        <v>332</v>
      </c>
      <c r="T115" s="2">
        <v>336</v>
      </c>
      <c r="U115" s="2">
        <v>350</v>
      </c>
      <c r="V115" s="2">
        <v>364</v>
      </c>
      <c r="W115" s="2">
        <v>358</v>
      </c>
      <c r="X115" s="2">
        <v>374</v>
      </c>
      <c r="Y115" s="2">
        <v>381</v>
      </c>
      <c r="Z115" s="2">
        <v>372</v>
      </c>
      <c r="AA115" s="2">
        <v>364</v>
      </c>
      <c r="AB115" s="2">
        <v>360</v>
      </c>
      <c r="AC115" s="2">
        <v>378</v>
      </c>
      <c r="AD115" s="2">
        <v>412</v>
      </c>
      <c r="AE115" s="2">
        <v>407</v>
      </c>
      <c r="AF115" s="2">
        <v>418</v>
      </c>
      <c r="AG115" s="7">
        <v>425</v>
      </c>
      <c r="AH115" s="7">
        <f>_xlfn.RANK.EQ(tblAargau[[#This Row],[2011]],tblAargau[2011])</f>
        <v>200</v>
      </c>
      <c r="AI115" s="4">
        <f t="shared" si="4"/>
        <v>0.12142857142857144</v>
      </c>
      <c r="AJ115" s="4">
        <f t="shared" si="5"/>
        <v>9.3093093093093104E-2</v>
      </c>
      <c r="AK115" s="4">
        <f t="shared" si="6"/>
        <v>0.18715083798882692</v>
      </c>
      <c r="AL115" s="10">
        <f>_xlfn.RANK.EQ(tblAargau[[#This Row],[2001-2011]],tblAargau[2001-2011])</f>
        <v>47</v>
      </c>
      <c r="AM115" s="5">
        <f t="shared" si="7"/>
        <v>0.51785714285714279</v>
      </c>
      <c r="AN115" s="9">
        <f>_xlfn.RANK.EQ(tblAargau[[#This Row],[1981-2011]],tblAargau[1981-2011])</f>
        <v>83</v>
      </c>
      <c r="AO115" s="6">
        <v>2.44</v>
      </c>
      <c r="AP115" s="9">
        <f>_xlfn.RANK.EQ(tblAargau[[#This Row],[Fläche in km²]],tblAargau[Fläche in km²])</f>
        <v>202</v>
      </c>
      <c r="AQ115" s="7">
        <v>174</v>
      </c>
      <c r="AR115" s="7">
        <f>_xlfn.RANK.EQ(tblAargau[[#This Row],[Einwohner/km²]],tblAargau[Einwohner/km²])</f>
        <v>168</v>
      </c>
      <c r="AS115" s="2">
        <v>109</v>
      </c>
      <c r="AT115" s="2">
        <f>_xlfn.RANK.EQ(tblAargau[[#This Row],[Tax]],tblAargau[Tax],1)</f>
        <v>112</v>
      </c>
    </row>
    <row r="116" spans="1:46" x14ac:dyDescent="0.2">
      <c r="A116" s="1" t="s">
        <v>177</v>
      </c>
      <c r="B116" s="1" t="s">
        <v>256</v>
      </c>
      <c r="C116" s="2">
        <v>741</v>
      </c>
      <c r="D116" s="2">
        <v>728</v>
      </c>
      <c r="E116" s="2">
        <v>738</v>
      </c>
      <c r="F116" s="2">
        <v>727</v>
      </c>
      <c r="G116" s="2">
        <v>725</v>
      </c>
      <c r="H116" s="2">
        <v>775</v>
      </c>
      <c r="I116" s="2">
        <v>797</v>
      </c>
      <c r="J116" s="2">
        <v>823</v>
      </c>
      <c r="K116" s="2">
        <v>860</v>
      </c>
      <c r="L116" s="2">
        <v>859</v>
      </c>
      <c r="M116" s="2">
        <v>864</v>
      </c>
      <c r="N116" s="2">
        <v>948</v>
      </c>
      <c r="O116" s="2">
        <v>1032</v>
      </c>
      <c r="P116" s="2">
        <v>1077</v>
      </c>
      <c r="Q116" s="2">
        <v>1100</v>
      </c>
      <c r="R116" s="2">
        <v>1126</v>
      </c>
      <c r="S116" s="2">
        <v>1148</v>
      </c>
      <c r="T116" s="2">
        <v>1138</v>
      </c>
      <c r="U116" s="2">
        <v>1186</v>
      </c>
      <c r="V116" s="2">
        <v>1189</v>
      </c>
      <c r="W116" s="2">
        <v>1192</v>
      </c>
      <c r="X116" s="2">
        <v>1217</v>
      </c>
      <c r="Y116" s="2">
        <v>1226</v>
      </c>
      <c r="Z116" s="2">
        <v>1234</v>
      </c>
      <c r="AA116" s="2">
        <v>1245</v>
      </c>
      <c r="AB116" s="2">
        <v>1245</v>
      </c>
      <c r="AC116" s="2">
        <v>1266</v>
      </c>
      <c r="AD116" s="2">
        <v>1282</v>
      </c>
      <c r="AE116" s="2">
        <v>1298</v>
      </c>
      <c r="AF116" s="2">
        <v>1295</v>
      </c>
      <c r="AG116" s="7">
        <v>1335</v>
      </c>
      <c r="AH116" s="7">
        <f>_xlfn.RANK.EQ(tblAargau[[#This Row],[2011]],tblAargau[2011])</f>
        <v>129</v>
      </c>
      <c r="AI116" s="4">
        <f t="shared" si="4"/>
        <v>0.15924426450742235</v>
      </c>
      <c r="AJ116" s="4">
        <f t="shared" si="5"/>
        <v>0.37615740740740744</v>
      </c>
      <c r="AK116" s="4">
        <f t="shared" si="6"/>
        <v>0.11996644295302006</v>
      </c>
      <c r="AL116" s="10">
        <f>_xlfn.RANK.EQ(tblAargau[[#This Row],[2001-2011]],tblAargau[2001-2011])</f>
        <v>106</v>
      </c>
      <c r="AM116" s="5">
        <f t="shared" si="7"/>
        <v>0.80161943319838058</v>
      </c>
      <c r="AN116" s="9">
        <f>_xlfn.RANK.EQ(tblAargau[[#This Row],[1981-2011]],tblAargau[1981-2011])</f>
        <v>42</v>
      </c>
      <c r="AO116" s="6">
        <v>8.64</v>
      </c>
      <c r="AP116" s="9">
        <f>_xlfn.RANK.EQ(tblAargau[[#This Row],[Fläche in km²]],tblAargau[Fläche in km²])</f>
        <v>50</v>
      </c>
      <c r="AQ116" s="7">
        <v>155</v>
      </c>
      <c r="AR116" s="7">
        <f>_xlfn.RANK.EQ(tblAargau[[#This Row],[Einwohner/km²]],tblAargau[Einwohner/km²])</f>
        <v>175</v>
      </c>
      <c r="AS116" s="2">
        <v>109</v>
      </c>
      <c r="AT116" s="2">
        <f>_xlfn.RANK.EQ(tblAargau[[#This Row],[Tax]],tblAargau[Tax],1)</f>
        <v>112</v>
      </c>
    </row>
    <row r="117" spans="1:46" x14ac:dyDescent="0.2">
      <c r="A117" s="1" t="s">
        <v>179</v>
      </c>
      <c r="B117" s="1" t="s">
        <v>256</v>
      </c>
      <c r="C117" s="2">
        <v>684</v>
      </c>
      <c r="D117" s="2">
        <v>697</v>
      </c>
      <c r="E117" s="2">
        <v>694</v>
      </c>
      <c r="F117" s="2">
        <v>702</v>
      </c>
      <c r="G117" s="2">
        <v>695</v>
      </c>
      <c r="H117" s="2">
        <v>698</v>
      </c>
      <c r="I117" s="2">
        <v>714</v>
      </c>
      <c r="J117" s="2">
        <v>738</v>
      </c>
      <c r="K117" s="2">
        <v>748</v>
      </c>
      <c r="L117" s="2">
        <v>768</v>
      </c>
      <c r="M117" s="2">
        <v>863</v>
      </c>
      <c r="N117" s="2">
        <v>887</v>
      </c>
      <c r="O117" s="2">
        <v>931</v>
      </c>
      <c r="P117" s="2">
        <v>928</v>
      </c>
      <c r="Q117" s="2">
        <v>950</v>
      </c>
      <c r="R117" s="2">
        <v>952</v>
      </c>
      <c r="S117" s="2">
        <v>978</v>
      </c>
      <c r="T117" s="2">
        <v>949</v>
      </c>
      <c r="U117" s="2">
        <v>942</v>
      </c>
      <c r="V117" s="2">
        <v>956</v>
      </c>
      <c r="W117" s="2">
        <v>948</v>
      </c>
      <c r="X117" s="2">
        <v>944</v>
      </c>
      <c r="Y117" s="2">
        <v>945</v>
      </c>
      <c r="Z117" s="2">
        <v>943</v>
      </c>
      <c r="AA117" s="2">
        <v>922</v>
      </c>
      <c r="AB117" s="2">
        <v>973</v>
      </c>
      <c r="AC117" s="2">
        <v>1012</v>
      </c>
      <c r="AD117" s="2">
        <v>1016</v>
      </c>
      <c r="AE117" s="2">
        <v>1036</v>
      </c>
      <c r="AF117" s="2">
        <v>1022</v>
      </c>
      <c r="AG117" s="7">
        <v>1049</v>
      </c>
      <c r="AH117" s="7">
        <f>_xlfn.RANK.EQ(tblAargau[[#This Row],[2011]],tblAargau[2011])</f>
        <v>147</v>
      </c>
      <c r="AI117" s="4">
        <f t="shared" si="4"/>
        <v>0.12280701754385959</v>
      </c>
      <c r="AJ117" s="4">
        <f t="shared" si="5"/>
        <v>0.10776361529548084</v>
      </c>
      <c r="AK117" s="4">
        <f t="shared" si="6"/>
        <v>0.10654008438818563</v>
      </c>
      <c r="AL117" s="10">
        <f>_xlfn.RANK.EQ(tblAargau[[#This Row],[2001-2011]],tblAargau[2001-2011])</f>
        <v>120</v>
      </c>
      <c r="AM117" s="5">
        <f t="shared" si="7"/>
        <v>0.53362573099415211</v>
      </c>
      <c r="AN117" s="9">
        <f>_xlfn.RANK.EQ(tblAargau[[#This Row],[1981-2011]],tblAargau[1981-2011])</f>
        <v>81</v>
      </c>
      <c r="AO117" s="6">
        <v>11.28</v>
      </c>
      <c r="AP117" s="9">
        <f>_xlfn.RANK.EQ(tblAargau[[#This Row],[Fläche in km²]],tblAargau[Fläche in km²])</f>
        <v>25</v>
      </c>
      <c r="AQ117" s="7">
        <v>93</v>
      </c>
      <c r="AR117" s="7">
        <f>_xlfn.RANK.EQ(tblAargau[[#This Row],[Einwohner/km²]],tblAargau[Einwohner/km²])</f>
        <v>203</v>
      </c>
      <c r="AS117" s="2">
        <v>109</v>
      </c>
      <c r="AT117" s="2">
        <f>_xlfn.RANK.EQ(tblAargau[[#This Row],[Tax]],tblAargau[Tax],1)</f>
        <v>112</v>
      </c>
    </row>
    <row r="118" spans="1:46" x14ac:dyDescent="0.2">
      <c r="A118" s="1" t="s">
        <v>93</v>
      </c>
      <c r="B118" s="1" t="s">
        <v>96</v>
      </c>
      <c r="C118" s="7">
        <v>2978</v>
      </c>
      <c r="D118" s="7">
        <v>3008</v>
      </c>
      <c r="E118" s="7">
        <v>3015</v>
      </c>
      <c r="F118" s="7">
        <v>3029</v>
      </c>
      <c r="G118" s="7">
        <v>3028</v>
      </c>
      <c r="H118" s="7">
        <v>3124</v>
      </c>
      <c r="I118" s="7">
        <v>3193</v>
      </c>
      <c r="J118" s="7">
        <v>3259</v>
      </c>
      <c r="K118" s="7">
        <v>3351</v>
      </c>
      <c r="L118" s="7">
        <v>3353</v>
      </c>
      <c r="M118" s="7">
        <v>3327</v>
      </c>
      <c r="N118" s="7">
        <v>3277</v>
      </c>
      <c r="O118" s="7">
        <v>3298</v>
      </c>
      <c r="P118" s="7">
        <v>3320</v>
      </c>
      <c r="Q118" s="7">
        <v>3332</v>
      </c>
      <c r="R118" s="7">
        <v>3274</v>
      </c>
      <c r="S118" s="7">
        <v>3291</v>
      </c>
      <c r="T118" s="7">
        <v>3257</v>
      </c>
      <c r="U118" s="7">
        <v>3357</v>
      </c>
      <c r="V118" s="7">
        <v>3453</v>
      </c>
      <c r="W118" s="7">
        <v>3585</v>
      </c>
      <c r="X118" s="7">
        <v>3689</v>
      </c>
      <c r="Y118" s="7">
        <v>3757</v>
      </c>
      <c r="Z118" s="7">
        <v>3736</v>
      </c>
      <c r="AA118" s="7">
        <v>3762</v>
      </c>
      <c r="AB118" s="7">
        <v>3795</v>
      </c>
      <c r="AC118" s="7">
        <v>3908</v>
      </c>
      <c r="AD118" s="7">
        <v>4045</v>
      </c>
      <c r="AE118" s="7">
        <v>4068</v>
      </c>
      <c r="AF118" s="7">
        <v>4117</v>
      </c>
      <c r="AG118" s="7">
        <v>4202</v>
      </c>
      <c r="AH118" s="7">
        <f>_xlfn.RANK.EQ(tblAargau[[#This Row],[2011]],tblAargau[2011])</f>
        <v>43</v>
      </c>
      <c r="AI118" s="4">
        <f t="shared" si="4"/>
        <v>0.12592343854936194</v>
      </c>
      <c r="AJ118" s="4">
        <f t="shared" si="5"/>
        <v>3.7871956717763666E-2</v>
      </c>
      <c r="AK118" s="4">
        <f t="shared" si="6"/>
        <v>0.17210599721059983</v>
      </c>
      <c r="AL118" s="10">
        <f>_xlfn.RANK.EQ(tblAargau[[#This Row],[2001-2011]],tblAargau[2001-2011])</f>
        <v>60</v>
      </c>
      <c r="AM118" s="5">
        <f t="shared" si="7"/>
        <v>0.41101410342511757</v>
      </c>
      <c r="AN118" s="9">
        <f>_xlfn.RANK.EQ(tblAargau[[#This Row],[1981-2011]],tblAargau[1981-2011])</f>
        <v>110</v>
      </c>
      <c r="AO118" s="6">
        <v>5.05</v>
      </c>
      <c r="AP118" s="9">
        <f>_xlfn.RANK.EQ(tblAargau[[#This Row],[Fläche in km²]],tblAargau[Fläche in km²])</f>
        <v>120</v>
      </c>
      <c r="AQ118" s="7">
        <v>832</v>
      </c>
      <c r="AR118" s="7">
        <f>_xlfn.RANK.EQ(tblAargau[[#This Row],[Einwohner/km²]],tblAargau[Einwohner/km²])</f>
        <v>37</v>
      </c>
      <c r="AS118" s="2">
        <v>110</v>
      </c>
      <c r="AT118" s="2">
        <f>_xlfn.RANK.EQ(tblAargau[[#This Row],[Tax]],tblAargau[Tax],1)</f>
        <v>117</v>
      </c>
    </row>
    <row r="119" spans="1:46" x14ac:dyDescent="0.2">
      <c r="A119" s="1" t="s">
        <v>113</v>
      </c>
      <c r="B119" s="1" t="s">
        <v>96</v>
      </c>
      <c r="C119" s="2">
        <v>972</v>
      </c>
      <c r="D119" s="2">
        <v>964</v>
      </c>
      <c r="E119" s="2">
        <v>988</v>
      </c>
      <c r="F119" s="2">
        <v>980</v>
      </c>
      <c r="G119" s="2">
        <v>974</v>
      </c>
      <c r="H119" s="2">
        <v>945</v>
      </c>
      <c r="I119" s="2">
        <v>1019</v>
      </c>
      <c r="J119" s="2">
        <v>1105</v>
      </c>
      <c r="K119" s="2">
        <v>1140</v>
      </c>
      <c r="L119" s="2">
        <v>1181</v>
      </c>
      <c r="M119" s="2">
        <v>1183</v>
      </c>
      <c r="N119" s="2">
        <v>1198</v>
      </c>
      <c r="O119" s="2">
        <v>1191</v>
      </c>
      <c r="P119" s="2">
        <v>1178</v>
      </c>
      <c r="Q119" s="2">
        <v>1211</v>
      </c>
      <c r="R119" s="2">
        <v>1230</v>
      </c>
      <c r="S119" s="2">
        <v>1225</v>
      </c>
      <c r="T119" s="2">
        <v>1234</v>
      </c>
      <c r="U119" s="2">
        <v>1249</v>
      </c>
      <c r="V119" s="2">
        <v>1233</v>
      </c>
      <c r="W119" s="2">
        <v>1229</v>
      </c>
      <c r="X119" s="2">
        <v>1249</v>
      </c>
      <c r="Y119" s="2">
        <v>1253</v>
      </c>
      <c r="Z119" s="2">
        <v>1265</v>
      </c>
      <c r="AA119" s="2">
        <v>1259</v>
      </c>
      <c r="AB119" s="2">
        <v>1239</v>
      </c>
      <c r="AC119" s="2">
        <v>1219</v>
      </c>
      <c r="AD119" s="2">
        <v>1237</v>
      </c>
      <c r="AE119" s="2">
        <v>1227</v>
      </c>
      <c r="AF119" s="2">
        <v>1214</v>
      </c>
      <c r="AG119" s="7">
        <v>1218</v>
      </c>
      <c r="AH119" s="7">
        <f>_xlfn.RANK.EQ(tblAargau[[#This Row],[2011]],tblAargau[2011])</f>
        <v>138</v>
      </c>
      <c r="AI119" s="4">
        <f t="shared" si="4"/>
        <v>0.21502057613168724</v>
      </c>
      <c r="AJ119" s="4">
        <f t="shared" si="5"/>
        <v>4.2265426880811585E-2</v>
      </c>
      <c r="AK119" s="4">
        <f t="shared" si="6"/>
        <v>-8.9503661513425925E-3</v>
      </c>
      <c r="AL119" s="10">
        <f>_xlfn.RANK.EQ(tblAargau[[#This Row],[2001-2011]],tblAargau[2001-2011])</f>
        <v>200</v>
      </c>
      <c r="AM119" s="5">
        <f t="shared" si="7"/>
        <v>0.25308641975308643</v>
      </c>
      <c r="AN119" s="9">
        <f>_xlfn.RANK.EQ(tblAargau[[#This Row],[1981-2011]],tblAargau[1981-2011])</f>
        <v>171</v>
      </c>
      <c r="AO119" s="6">
        <v>1.9</v>
      </c>
      <c r="AP119" s="9">
        <f>_xlfn.RANK.EQ(tblAargau[[#This Row],[Fläche in km²]],tblAargau[Fläche in km²])</f>
        <v>211</v>
      </c>
      <c r="AQ119" s="7">
        <v>641</v>
      </c>
      <c r="AR119" s="7">
        <f>_xlfn.RANK.EQ(tblAargau[[#This Row],[Einwohner/km²]],tblAargau[Einwohner/km²])</f>
        <v>49</v>
      </c>
      <c r="AS119" s="2">
        <v>110</v>
      </c>
      <c r="AT119" s="2">
        <f>_xlfn.RANK.EQ(tblAargau[[#This Row],[Tax]],tblAargau[Tax],1)</f>
        <v>117</v>
      </c>
    </row>
    <row r="120" spans="1:46" x14ac:dyDescent="0.2">
      <c r="A120" s="1" t="s">
        <v>220</v>
      </c>
      <c r="B120" s="1" t="s">
        <v>226</v>
      </c>
      <c r="C120" s="7">
        <v>2574</v>
      </c>
      <c r="D120" s="7">
        <v>2572</v>
      </c>
      <c r="E120" s="7">
        <v>2583</v>
      </c>
      <c r="F120" s="7">
        <v>2585</v>
      </c>
      <c r="G120" s="7">
        <v>2597</v>
      </c>
      <c r="H120" s="7">
        <v>2576</v>
      </c>
      <c r="I120" s="7">
        <v>2659</v>
      </c>
      <c r="J120" s="7">
        <v>2767</v>
      </c>
      <c r="K120" s="7">
        <v>2874</v>
      </c>
      <c r="L120" s="7">
        <v>2911</v>
      </c>
      <c r="M120" s="7">
        <v>2978</v>
      </c>
      <c r="N120" s="7">
        <v>3002</v>
      </c>
      <c r="O120" s="7">
        <v>3039</v>
      </c>
      <c r="P120" s="7">
        <v>3043</v>
      </c>
      <c r="Q120" s="7">
        <v>3136</v>
      </c>
      <c r="R120" s="7">
        <v>3142</v>
      </c>
      <c r="S120" s="7">
        <v>3136</v>
      </c>
      <c r="T120" s="7">
        <v>3067</v>
      </c>
      <c r="U120" s="7">
        <v>3053</v>
      </c>
      <c r="V120" s="7">
        <v>3110</v>
      </c>
      <c r="W120" s="7">
        <v>3070</v>
      </c>
      <c r="X120" s="7">
        <v>3070</v>
      </c>
      <c r="Y120" s="7">
        <v>3088</v>
      </c>
      <c r="Z120" s="7">
        <v>3112</v>
      </c>
      <c r="AA120" s="7">
        <v>3101</v>
      </c>
      <c r="AB120" s="7">
        <v>3099</v>
      </c>
      <c r="AC120" s="7">
        <v>3119</v>
      </c>
      <c r="AD120" s="7">
        <v>3247</v>
      </c>
      <c r="AE120" s="7">
        <v>3419</v>
      </c>
      <c r="AF120" s="7">
        <v>3487</v>
      </c>
      <c r="AG120" s="7">
        <v>3581</v>
      </c>
      <c r="AH120" s="7">
        <f>_xlfn.RANK.EQ(tblAargau[[#This Row],[2011]],tblAargau[2011])</f>
        <v>57</v>
      </c>
      <c r="AI120" s="4">
        <f t="shared" si="4"/>
        <v>0.13092463092463102</v>
      </c>
      <c r="AJ120" s="4">
        <f t="shared" si="5"/>
        <v>4.4325050369375507E-2</v>
      </c>
      <c r="AK120" s="4">
        <f t="shared" si="6"/>
        <v>0.16644951140065145</v>
      </c>
      <c r="AL120" s="10">
        <f>_xlfn.RANK.EQ(tblAargau[[#This Row],[2001-2011]],tblAargau[2001-2011])</f>
        <v>66</v>
      </c>
      <c r="AM120" s="5">
        <f t="shared" si="7"/>
        <v>0.3912198912198912</v>
      </c>
      <c r="AN120" s="9">
        <f>_xlfn.RANK.EQ(tblAargau[[#This Row],[1981-2011]],tblAargau[1981-2011])</f>
        <v>118</v>
      </c>
      <c r="AO120" s="6">
        <v>5.99</v>
      </c>
      <c r="AP120" s="9">
        <f>_xlfn.RANK.EQ(tblAargau[[#This Row],[Fläche in km²]],tblAargau[Fläche in km²])</f>
        <v>94</v>
      </c>
      <c r="AQ120" s="7">
        <v>598</v>
      </c>
      <c r="AR120" s="7">
        <f>_xlfn.RANK.EQ(tblAargau[[#This Row],[Einwohner/km²]],tblAargau[Einwohner/km²])</f>
        <v>55</v>
      </c>
      <c r="AS120" s="2">
        <v>110</v>
      </c>
      <c r="AT120" s="2">
        <f>_xlfn.RANK.EQ(tblAargau[[#This Row],[Tax]],tblAargau[Tax],1)</f>
        <v>117</v>
      </c>
    </row>
    <row r="121" spans="1:46" x14ac:dyDescent="0.2">
      <c r="A121" s="1" t="s">
        <v>68</v>
      </c>
      <c r="B121" s="1" t="s">
        <v>43</v>
      </c>
      <c r="C121" s="7">
        <v>2538</v>
      </c>
      <c r="D121" s="7">
        <v>2589</v>
      </c>
      <c r="E121" s="7">
        <v>2617</v>
      </c>
      <c r="F121" s="7">
        <v>2647</v>
      </c>
      <c r="G121" s="7">
        <v>2657</v>
      </c>
      <c r="H121" s="7">
        <v>2703</v>
      </c>
      <c r="I121" s="7">
        <v>2701</v>
      </c>
      <c r="J121" s="7">
        <v>2827</v>
      </c>
      <c r="K121" s="7">
        <v>2858</v>
      </c>
      <c r="L121" s="7">
        <v>2875</v>
      </c>
      <c r="M121" s="7">
        <v>2977</v>
      </c>
      <c r="N121" s="7">
        <v>2969</v>
      </c>
      <c r="O121" s="7">
        <v>3013</v>
      </c>
      <c r="P121" s="7">
        <v>2965</v>
      </c>
      <c r="Q121" s="7">
        <v>3033</v>
      </c>
      <c r="R121" s="7">
        <v>3086</v>
      </c>
      <c r="S121" s="7">
        <v>3188</v>
      </c>
      <c r="T121" s="7">
        <v>3267</v>
      </c>
      <c r="U121" s="7">
        <v>3292</v>
      </c>
      <c r="V121" s="7">
        <v>3300</v>
      </c>
      <c r="W121" s="7">
        <v>3309</v>
      </c>
      <c r="X121" s="7">
        <v>3423</v>
      </c>
      <c r="Y121" s="7">
        <v>3579</v>
      </c>
      <c r="Z121" s="7">
        <v>3671</v>
      </c>
      <c r="AA121" s="7">
        <v>3760</v>
      </c>
      <c r="AB121" s="7">
        <v>3809</v>
      </c>
      <c r="AC121" s="7">
        <v>3864</v>
      </c>
      <c r="AD121" s="7">
        <v>3956</v>
      </c>
      <c r="AE121" s="7">
        <v>4117</v>
      </c>
      <c r="AF121" s="7">
        <v>4152</v>
      </c>
      <c r="AG121" s="7">
        <v>4243</v>
      </c>
      <c r="AH121" s="7">
        <f>_xlfn.RANK.EQ(tblAargau[[#This Row],[2011]],tblAargau[2011])</f>
        <v>42</v>
      </c>
      <c r="AI121" s="4">
        <f t="shared" si="4"/>
        <v>0.13278171788810078</v>
      </c>
      <c r="AJ121" s="4">
        <f t="shared" si="5"/>
        <v>0.10849848841115217</v>
      </c>
      <c r="AK121" s="4">
        <f t="shared" si="6"/>
        <v>0.28226050166213357</v>
      </c>
      <c r="AL121" s="10">
        <f>_xlfn.RANK.EQ(tblAargau[[#This Row],[2001-2011]],tblAargau[2001-2011])</f>
        <v>17</v>
      </c>
      <c r="AM121" s="5">
        <f t="shared" si="7"/>
        <v>0.67178881008668245</v>
      </c>
      <c r="AN121" s="9">
        <f>_xlfn.RANK.EQ(tblAargau[[#This Row],[1981-2011]],tblAargau[1981-2011])</f>
        <v>55</v>
      </c>
      <c r="AO121" s="6">
        <v>7.29</v>
      </c>
      <c r="AP121" s="9">
        <f>_xlfn.RANK.EQ(tblAargau[[#This Row],[Fläche in km²]],tblAargau[Fläche in km²])</f>
        <v>66</v>
      </c>
      <c r="AQ121" s="7">
        <v>582</v>
      </c>
      <c r="AR121" s="7">
        <f>_xlfn.RANK.EQ(tblAargau[[#This Row],[Einwohner/km²]],tblAargau[Einwohner/km²])</f>
        <v>58</v>
      </c>
      <c r="AS121" s="2">
        <v>110</v>
      </c>
      <c r="AT121" s="2">
        <f>_xlfn.RANK.EQ(tblAargau[[#This Row],[Tax]],tblAargau[Tax],1)</f>
        <v>117</v>
      </c>
    </row>
    <row r="122" spans="1:46" x14ac:dyDescent="0.2">
      <c r="A122" s="1" t="s">
        <v>229</v>
      </c>
      <c r="B122" s="1" t="s">
        <v>257</v>
      </c>
      <c r="C122" s="7">
        <v>2949</v>
      </c>
      <c r="D122" s="7">
        <v>2987</v>
      </c>
      <c r="E122" s="7">
        <v>2954</v>
      </c>
      <c r="F122" s="7">
        <v>2936</v>
      </c>
      <c r="G122" s="7">
        <v>2962</v>
      </c>
      <c r="H122" s="7">
        <v>3061</v>
      </c>
      <c r="I122" s="7">
        <v>3154</v>
      </c>
      <c r="J122" s="7">
        <v>3265</v>
      </c>
      <c r="K122" s="7">
        <v>3372</v>
      </c>
      <c r="L122" s="7">
        <v>3427</v>
      </c>
      <c r="M122" s="7">
        <v>3507</v>
      </c>
      <c r="N122" s="7">
        <v>3612</v>
      </c>
      <c r="O122" s="7">
        <v>3649</v>
      </c>
      <c r="P122" s="7">
        <v>3671</v>
      </c>
      <c r="Q122" s="7">
        <v>3676</v>
      </c>
      <c r="R122" s="7">
        <v>3682</v>
      </c>
      <c r="S122" s="7">
        <v>3687</v>
      </c>
      <c r="T122" s="7">
        <v>3676</v>
      </c>
      <c r="U122" s="7">
        <v>3688</v>
      </c>
      <c r="V122" s="7">
        <v>3641</v>
      </c>
      <c r="W122" s="7">
        <v>3661</v>
      </c>
      <c r="X122" s="7">
        <v>3710</v>
      </c>
      <c r="Y122" s="7">
        <v>3712</v>
      </c>
      <c r="Z122" s="7">
        <v>3683</v>
      </c>
      <c r="AA122" s="7">
        <v>3741</v>
      </c>
      <c r="AB122" s="7">
        <v>3705</v>
      </c>
      <c r="AC122" s="7">
        <v>3726</v>
      </c>
      <c r="AD122" s="7">
        <v>3736</v>
      </c>
      <c r="AE122" s="7">
        <v>3695</v>
      </c>
      <c r="AF122" s="7">
        <v>3660</v>
      </c>
      <c r="AG122" s="7">
        <v>3715</v>
      </c>
      <c r="AH122" s="7">
        <f>_xlfn.RANK.EQ(tblAargau[[#This Row],[2011]],tblAargau[2011])</f>
        <v>52</v>
      </c>
      <c r="AI122" s="4">
        <f t="shared" si="4"/>
        <v>0.16208884367582232</v>
      </c>
      <c r="AJ122" s="4">
        <f t="shared" si="5"/>
        <v>3.8209295694325629E-2</v>
      </c>
      <c r="AK122" s="4">
        <f t="shared" si="6"/>
        <v>1.4750068287353146E-2</v>
      </c>
      <c r="AL122" s="10">
        <f>_xlfn.RANK.EQ(tblAargau[[#This Row],[2001-2011]],tblAargau[2001-2011])</f>
        <v>186</v>
      </c>
      <c r="AM122" s="5">
        <f t="shared" si="7"/>
        <v>0.25974906748050186</v>
      </c>
      <c r="AN122" s="9">
        <f>_xlfn.RANK.EQ(tblAargau[[#This Row],[1981-2011]],tblAargau[1981-2011])</f>
        <v>168</v>
      </c>
      <c r="AO122" s="6">
        <v>7.41</v>
      </c>
      <c r="AP122" s="9">
        <f>_xlfn.RANK.EQ(tblAargau[[#This Row],[Fläche in km²]],tblAargau[Fläche in km²])</f>
        <v>65</v>
      </c>
      <c r="AQ122" s="7">
        <v>501</v>
      </c>
      <c r="AR122" s="7">
        <f>_xlfn.RANK.EQ(tblAargau[[#This Row],[Einwohner/km²]],tblAargau[Einwohner/km²])</f>
        <v>71</v>
      </c>
      <c r="AS122" s="2">
        <v>110</v>
      </c>
      <c r="AT122" s="2">
        <f>_xlfn.RANK.EQ(tblAargau[[#This Row],[Tax]],tblAargau[Tax],1)</f>
        <v>117</v>
      </c>
    </row>
    <row r="123" spans="1:46" x14ac:dyDescent="0.2">
      <c r="A123" s="1" t="s">
        <v>160</v>
      </c>
      <c r="B123" s="1" t="s">
        <v>166</v>
      </c>
      <c r="C123" s="2">
        <v>729</v>
      </c>
      <c r="D123" s="2">
        <v>745</v>
      </c>
      <c r="E123" s="2">
        <v>749</v>
      </c>
      <c r="F123" s="2">
        <v>754</v>
      </c>
      <c r="G123" s="2">
        <v>811</v>
      </c>
      <c r="H123" s="2">
        <v>829</v>
      </c>
      <c r="I123" s="2">
        <v>860</v>
      </c>
      <c r="J123" s="2">
        <v>854</v>
      </c>
      <c r="K123" s="2">
        <v>872</v>
      </c>
      <c r="L123" s="2">
        <v>879</v>
      </c>
      <c r="M123" s="2">
        <v>910</v>
      </c>
      <c r="N123" s="2">
        <v>941</v>
      </c>
      <c r="O123" s="2">
        <v>971</v>
      </c>
      <c r="P123" s="2">
        <v>1045</v>
      </c>
      <c r="Q123" s="2">
        <v>1043</v>
      </c>
      <c r="R123" s="2">
        <v>1117</v>
      </c>
      <c r="S123" s="2">
        <v>1131</v>
      </c>
      <c r="T123" s="2">
        <v>1169</v>
      </c>
      <c r="U123" s="2">
        <v>1182</v>
      </c>
      <c r="V123" s="2">
        <v>1203</v>
      </c>
      <c r="W123" s="2">
        <v>1228</v>
      </c>
      <c r="X123" s="2">
        <v>1270</v>
      </c>
      <c r="Y123" s="2">
        <v>1273</v>
      </c>
      <c r="Z123" s="2">
        <v>1303</v>
      </c>
      <c r="AA123" s="2">
        <v>1323</v>
      </c>
      <c r="AB123" s="2">
        <v>1317</v>
      </c>
      <c r="AC123" s="2">
        <v>1298</v>
      </c>
      <c r="AD123" s="2">
        <v>1293</v>
      </c>
      <c r="AE123" s="2">
        <v>1309</v>
      </c>
      <c r="AF123" s="2">
        <v>1308</v>
      </c>
      <c r="AG123" s="7">
        <v>1321</v>
      </c>
      <c r="AH123" s="7">
        <f>_xlfn.RANK.EQ(tblAargau[[#This Row],[2011]],tblAargau[2011])</f>
        <v>130</v>
      </c>
      <c r="AI123" s="4">
        <f t="shared" si="4"/>
        <v>0.20576131687242794</v>
      </c>
      <c r="AJ123" s="4">
        <f t="shared" si="5"/>
        <v>0.32197802197802194</v>
      </c>
      <c r="AK123" s="4">
        <f t="shared" si="6"/>
        <v>7.5732899022801226E-2</v>
      </c>
      <c r="AL123" s="10">
        <f>_xlfn.RANK.EQ(tblAargau[[#This Row],[2001-2011]],tblAargau[2001-2011])</f>
        <v>142</v>
      </c>
      <c r="AM123" s="5">
        <f t="shared" si="7"/>
        <v>0.81207133058984904</v>
      </c>
      <c r="AN123" s="9">
        <f>_xlfn.RANK.EQ(tblAargau[[#This Row],[1981-2011]],tblAargau[1981-2011])</f>
        <v>40</v>
      </c>
      <c r="AO123" s="6">
        <v>6.29</v>
      </c>
      <c r="AP123" s="9">
        <f>_xlfn.RANK.EQ(tblAargau[[#This Row],[Fläche in km²]],tblAargau[Fläche in km²])</f>
        <v>87</v>
      </c>
      <c r="AQ123" s="7">
        <v>210</v>
      </c>
      <c r="AR123" s="7">
        <f>_xlfn.RANK.EQ(tblAargau[[#This Row],[Einwohner/km²]],tblAargau[Einwohner/km²])</f>
        <v>146</v>
      </c>
      <c r="AS123" s="2">
        <v>110</v>
      </c>
      <c r="AT123" s="2">
        <f>_xlfn.RANK.EQ(tblAargau[[#This Row],[Tax]],tblAargau[Tax],1)</f>
        <v>117</v>
      </c>
    </row>
    <row r="124" spans="1:46" x14ac:dyDescent="0.2">
      <c r="A124" s="1" t="s">
        <v>238</v>
      </c>
      <c r="B124" s="1" t="s">
        <v>257</v>
      </c>
      <c r="C124" s="7">
        <v>1869</v>
      </c>
      <c r="D124" s="7">
        <v>1929</v>
      </c>
      <c r="E124" s="7">
        <v>1925</v>
      </c>
      <c r="F124" s="7">
        <v>1868</v>
      </c>
      <c r="G124" s="7">
        <v>1862</v>
      </c>
      <c r="H124" s="7">
        <v>1827</v>
      </c>
      <c r="I124" s="7">
        <v>1856</v>
      </c>
      <c r="J124" s="7">
        <v>1882</v>
      </c>
      <c r="K124" s="7">
        <v>1919</v>
      </c>
      <c r="L124" s="7">
        <v>2000</v>
      </c>
      <c r="M124" s="7">
        <v>2072</v>
      </c>
      <c r="N124" s="7">
        <v>2094</v>
      </c>
      <c r="O124" s="7">
        <v>2087</v>
      </c>
      <c r="P124" s="7">
        <v>2059</v>
      </c>
      <c r="Q124" s="7">
        <v>2111</v>
      </c>
      <c r="R124" s="7">
        <v>2114</v>
      </c>
      <c r="S124" s="7">
        <v>2097</v>
      </c>
      <c r="T124" s="7">
        <v>2140</v>
      </c>
      <c r="U124" s="7">
        <v>2224</v>
      </c>
      <c r="V124" s="7">
        <v>2254</v>
      </c>
      <c r="W124" s="7">
        <v>2307</v>
      </c>
      <c r="X124" s="7">
        <v>2317</v>
      </c>
      <c r="Y124" s="7">
        <v>2334</v>
      </c>
      <c r="Z124" s="7">
        <v>2390</v>
      </c>
      <c r="AA124" s="7">
        <v>2422</v>
      </c>
      <c r="AB124" s="7">
        <v>2419</v>
      </c>
      <c r="AC124" s="7">
        <v>2459</v>
      </c>
      <c r="AD124" s="7">
        <v>2470</v>
      </c>
      <c r="AE124" s="7">
        <v>2496</v>
      </c>
      <c r="AF124" s="7">
        <v>2527</v>
      </c>
      <c r="AG124" s="7">
        <v>2556</v>
      </c>
      <c r="AH124" s="7">
        <f>_xlfn.RANK.EQ(tblAargau[[#This Row],[2011]],tblAargau[2011])</f>
        <v>81</v>
      </c>
      <c r="AI124" s="4">
        <f t="shared" si="4"/>
        <v>7.0090957731407277E-2</v>
      </c>
      <c r="AJ124" s="4">
        <f t="shared" si="5"/>
        <v>8.783783783783794E-2</v>
      </c>
      <c r="AK124" s="4">
        <f t="shared" si="6"/>
        <v>0.10793237971391423</v>
      </c>
      <c r="AL124" s="10">
        <f>_xlfn.RANK.EQ(tblAargau[[#This Row],[2001-2011]],tblAargau[2001-2011])</f>
        <v>119</v>
      </c>
      <c r="AM124" s="5">
        <f t="shared" si="7"/>
        <v>0.3675762439807384</v>
      </c>
      <c r="AN124" s="9">
        <f>_xlfn.RANK.EQ(tblAargau[[#This Row],[1981-2011]],tblAargau[1981-2011])</f>
        <v>128</v>
      </c>
      <c r="AO124" s="6">
        <v>12.67</v>
      </c>
      <c r="AP124" s="9">
        <f>_xlfn.RANK.EQ(tblAargau[[#This Row],[Fläche in km²]],tblAargau[Fläche in km²])</f>
        <v>14</v>
      </c>
      <c r="AQ124" s="7">
        <v>202</v>
      </c>
      <c r="AR124" s="7">
        <f>_xlfn.RANK.EQ(tblAargau[[#This Row],[Einwohner/km²]],tblAargau[Einwohner/km²])</f>
        <v>152</v>
      </c>
      <c r="AS124" s="2">
        <v>110</v>
      </c>
      <c r="AT124" s="2">
        <f>_xlfn.RANK.EQ(tblAargau[[#This Row],[Tax]],tblAargau[Tax],1)</f>
        <v>117</v>
      </c>
    </row>
    <row r="125" spans="1:46" x14ac:dyDescent="0.2">
      <c r="A125" s="3" t="s">
        <v>133</v>
      </c>
      <c r="B125" s="1" t="s">
        <v>255</v>
      </c>
      <c r="C125" s="2">
        <v>889</v>
      </c>
      <c r="D125" s="2">
        <v>895</v>
      </c>
      <c r="E125" s="2">
        <v>917</v>
      </c>
      <c r="F125" s="2">
        <v>926</v>
      </c>
      <c r="G125" s="2">
        <v>896</v>
      </c>
      <c r="H125" s="2">
        <v>899</v>
      </c>
      <c r="I125" s="2">
        <v>921</v>
      </c>
      <c r="J125" s="2">
        <v>924</v>
      </c>
      <c r="K125" s="2">
        <v>951</v>
      </c>
      <c r="L125" s="2">
        <v>999</v>
      </c>
      <c r="M125" s="2">
        <v>1055</v>
      </c>
      <c r="N125" s="2">
        <v>1102</v>
      </c>
      <c r="O125" s="2">
        <v>1117</v>
      </c>
      <c r="P125" s="2">
        <v>1167</v>
      </c>
      <c r="Q125" s="2">
        <v>1156</v>
      </c>
      <c r="R125" s="2">
        <v>1172</v>
      </c>
      <c r="S125" s="2">
        <v>1181</v>
      </c>
      <c r="T125" s="2">
        <v>1197</v>
      </c>
      <c r="U125" s="2">
        <v>1208</v>
      </c>
      <c r="V125" s="2">
        <v>1223</v>
      </c>
      <c r="W125" s="2">
        <v>1217</v>
      </c>
      <c r="X125" s="2">
        <v>1213</v>
      </c>
      <c r="Y125" s="2">
        <v>1234</v>
      </c>
      <c r="Z125" s="2">
        <v>1209</v>
      </c>
      <c r="AA125" s="2">
        <v>1199</v>
      </c>
      <c r="AB125" s="2">
        <v>1198</v>
      </c>
      <c r="AC125" s="2">
        <v>1204</v>
      </c>
      <c r="AD125" s="2">
        <v>1202</v>
      </c>
      <c r="AE125" s="2">
        <v>1173</v>
      </c>
      <c r="AF125" s="2">
        <v>1181</v>
      </c>
      <c r="AG125" s="7">
        <v>1168</v>
      </c>
      <c r="AH125" s="7">
        <f>_xlfn.RANK.EQ(tblAargau[[#This Row],[2011]],tblAargau[2011])</f>
        <v>141</v>
      </c>
      <c r="AI125" s="4">
        <f t="shared" si="4"/>
        <v>0.12373453318335215</v>
      </c>
      <c r="AJ125" s="4">
        <f t="shared" si="5"/>
        <v>0.15924170616113753</v>
      </c>
      <c r="AK125" s="4">
        <f t="shared" si="6"/>
        <v>-4.0262941659819251E-2</v>
      </c>
      <c r="AL125" s="10">
        <f>_xlfn.RANK.EQ(tblAargau[[#This Row],[2001-2011]],tblAargau[2001-2011])</f>
        <v>210</v>
      </c>
      <c r="AM125" s="5">
        <f t="shared" si="7"/>
        <v>0.31383577052868383</v>
      </c>
      <c r="AN125" s="9">
        <f>_xlfn.RANK.EQ(tblAargau[[#This Row],[1981-2011]],tblAargau[1981-2011])</f>
        <v>150</v>
      </c>
      <c r="AO125" s="6">
        <v>8.64</v>
      </c>
      <c r="AP125" s="9">
        <f>_xlfn.RANK.EQ(tblAargau[[#This Row],[Fläche in km²]],tblAargau[Fläche in km²])</f>
        <v>50</v>
      </c>
      <c r="AQ125" s="7">
        <v>135</v>
      </c>
      <c r="AR125" s="7">
        <f>_xlfn.RANK.EQ(tblAargau[[#This Row],[Einwohner/km²]],tblAargau[Einwohner/km²])</f>
        <v>183</v>
      </c>
      <c r="AS125" s="2">
        <v>110</v>
      </c>
      <c r="AT125" s="2">
        <f>_xlfn.RANK.EQ(tblAargau[[#This Row],[Tax]],tblAargau[Tax],1)</f>
        <v>117</v>
      </c>
    </row>
    <row r="126" spans="1:46" x14ac:dyDescent="0.2">
      <c r="A126" s="1" t="s">
        <v>187</v>
      </c>
      <c r="B126" s="1" t="s">
        <v>256</v>
      </c>
      <c r="C126" s="2">
        <v>221</v>
      </c>
      <c r="D126" s="2">
        <v>232</v>
      </c>
      <c r="E126" s="2">
        <v>232</v>
      </c>
      <c r="F126" s="2">
        <v>234</v>
      </c>
      <c r="G126" s="2">
        <v>234</v>
      </c>
      <c r="H126" s="2">
        <v>250</v>
      </c>
      <c r="I126" s="2">
        <v>253</v>
      </c>
      <c r="J126" s="2">
        <v>254</v>
      </c>
      <c r="K126" s="2">
        <v>267</v>
      </c>
      <c r="L126" s="2">
        <v>266</v>
      </c>
      <c r="M126" s="2">
        <v>277</v>
      </c>
      <c r="N126" s="2">
        <v>281</v>
      </c>
      <c r="O126" s="2">
        <v>280</v>
      </c>
      <c r="P126" s="2">
        <v>281</v>
      </c>
      <c r="Q126" s="2">
        <v>288</v>
      </c>
      <c r="R126" s="2">
        <v>290</v>
      </c>
      <c r="S126" s="2">
        <v>283</v>
      </c>
      <c r="T126" s="2">
        <v>283</v>
      </c>
      <c r="U126" s="2">
        <v>269</v>
      </c>
      <c r="V126" s="2">
        <v>276</v>
      </c>
      <c r="W126" s="2">
        <v>269</v>
      </c>
      <c r="X126" s="2">
        <v>273</v>
      </c>
      <c r="Y126" s="2">
        <v>284</v>
      </c>
      <c r="Z126" s="2">
        <v>300</v>
      </c>
      <c r="AA126" s="2">
        <v>298</v>
      </c>
      <c r="AB126" s="2">
        <v>301</v>
      </c>
      <c r="AC126" s="2">
        <v>313</v>
      </c>
      <c r="AD126" s="2">
        <v>317</v>
      </c>
      <c r="AE126" s="2">
        <v>318</v>
      </c>
      <c r="AF126" s="2">
        <v>319</v>
      </c>
      <c r="AG126" s="7">
        <v>309</v>
      </c>
      <c r="AH126" s="7">
        <f>_xlfn.RANK.EQ(tblAargau[[#This Row],[2011]],tblAargau[2011])</f>
        <v>209</v>
      </c>
      <c r="AI126" s="4">
        <f t="shared" si="4"/>
        <v>0.20361990950226239</v>
      </c>
      <c r="AJ126" s="4">
        <f t="shared" si="5"/>
        <v>-3.6101083032491488E-3</v>
      </c>
      <c r="AK126" s="4">
        <f t="shared" si="6"/>
        <v>0.14869888475836435</v>
      </c>
      <c r="AL126" s="10">
        <f>_xlfn.RANK.EQ(tblAargau[[#This Row],[2001-2011]],tblAargau[2001-2011])</f>
        <v>78</v>
      </c>
      <c r="AM126" s="5">
        <f t="shared" si="7"/>
        <v>0.3981900452488687</v>
      </c>
      <c r="AN126" s="9">
        <f>_xlfn.RANK.EQ(tblAargau[[#This Row],[1981-2011]],tblAargau[1981-2011])</f>
        <v>113</v>
      </c>
      <c r="AO126" s="6">
        <v>2.68</v>
      </c>
      <c r="AP126" s="9">
        <f>_xlfn.RANK.EQ(tblAargau[[#This Row],[Fläche in km²]],tblAargau[Fläche in km²])</f>
        <v>195</v>
      </c>
      <c r="AQ126" s="7">
        <v>115</v>
      </c>
      <c r="AR126" s="7">
        <f>_xlfn.RANK.EQ(tblAargau[[#This Row],[Einwohner/km²]],tblAargau[Einwohner/km²])</f>
        <v>191</v>
      </c>
      <c r="AS126" s="2">
        <v>110</v>
      </c>
      <c r="AT126" s="2">
        <f>_xlfn.RANK.EQ(tblAargau[[#This Row],[Tax]],tblAargau[Tax],1)</f>
        <v>117</v>
      </c>
    </row>
    <row r="127" spans="1:46" x14ac:dyDescent="0.2">
      <c r="A127" s="1" t="s">
        <v>105</v>
      </c>
      <c r="B127" s="1" t="s">
        <v>96</v>
      </c>
      <c r="C127" s="2">
        <v>302</v>
      </c>
      <c r="D127" s="2">
        <v>318</v>
      </c>
      <c r="E127" s="2">
        <v>327</v>
      </c>
      <c r="F127" s="2">
        <v>327</v>
      </c>
      <c r="G127" s="2">
        <v>342</v>
      </c>
      <c r="H127" s="2">
        <v>355</v>
      </c>
      <c r="I127" s="2">
        <v>361</v>
      </c>
      <c r="J127" s="2">
        <v>388</v>
      </c>
      <c r="K127" s="2">
        <v>394</v>
      </c>
      <c r="L127" s="2">
        <v>383</v>
      </c>
      <c r="M127" s="2">
        <v>415</v>
      </c>
      <c r="N127" s="2">
        <v>428</v>
      </c>
      <c r="O127" s="2">
        <v>447</v>
      </c>
      <c r="P127" s="2">
        <v>445</v>
      </c>
      <c r="Q127" s="2">
        <v>466</v>
      </c>
      <c r="R127" s="2">
        <v>438</v>
      </c>
      <c r="S127" s="2">
        <v>436</v>
      </c>
      <c r="T127" s="2">
        <v>433</v>
      </c>
      <c r="U127" s="2">
        <v>430</v>
      </c>
      <c r="V127" s="2">
        <v>435</v>
      </c>
      <c r="W127" s="2">
        <v>442</v>
      </c>
      <c r="X127" s="2">
        <v>431</v>
      </c>
      <c r="Y127" s="2">
        <v>421</v>
      </c>
      <c r="Z127" s="2">
        <v>402</v>
      </c>
      <c r="AA127" s="2">
        <v>400</v>
      </c>
      <c r="AB127" s="2">
        <v>412</v>
      </c>
      <c r="AC127" s="2">
        <v>418</v>
      </c>
      <c r="AD127" s="2">
        <v>406</v>
      </c>
      <c r="AE127" s="2">
        <v>402</v>
      </c>
      <c r="AF127" s="2">
        <v>410</v>
      </c>
      <c r="AG127" s="7">
        <v>407</v>
      </c>
      <c r="AH127" s="7">
        <f>_xlfn.RANK.EQ(tblAargau[[#This Row],[2011]],tblAargau[2011])</f>
        <v>202</v>
      </c>
      <c r="AI127" s="4">
        <f t="shared" si="4"/>
        <v>0.26821192052980125</v>
      </c>
      <c r="AJ127" s="4">
        <f t="shared" si="5"/>
        <v>4.8192771084337283E-2</v>
      </c>
      <c r="AK127" s="4">
        <f t="shared" si="6"/>
        <v>-7.9185520361991002E-2</v>
      </c>
      <c r="AL127" s="10">
        <f>_xlfn.RANK.EQ(tblAargau[[#This Row],[2001-2011]],tblAargau[2001-2011])</f>
        <v>216</v>
      </c>
      <c r="AM127" s="5">
        <f t="shared" si="7"/>
        <v>0.34768211920529812</v>
      </c>
      <c r="AN127" s="9">
        <f>_xlfn.RANK.EQ(tblAargau[[#This Row],[1981-2011]],tblAargau[1981-2011])</f>
        <v>137</v>
      </c>
      <c r="AO127" s="6">
        <v>3.93</v>
      </c>
      <c r="AP127" s="9">
        <f>_xlfn.RANK.EQ(tblAargau[[#This Row],[Fläche in km²]],tblAargau[Fläche in km²])</f>
        <v>154</v>
      </c>
      <c r="AQ127" s="7">
        <v>104</v>
      </c>
      <c r="AR127" s="7">
        <f>_xlfn.RANK.EQ(tblAargau[[#This Row],[Einwohner/km²]],tblAargau[Einwohner/km²])</f>
        <v>197</v>
      </c>
      <c r="AS127" s="2">
        <v>110</v>
      </c>
      <c r="AT127" s="2">
        <f>_xlfn.RANK.EQ(tblAargau[[#This Row],[Tax]],tblAargau[Tax],1)</f>
        <v>117</v>
      </c>
    </row>
    <row r="128" spans="1:46" x14ac:dyDescent="0.2">
      <c r="A128" s="1" t="s">
        <v>107</v>
      </c>
      <c r="B128" s="1" t="s">
        <v>96</v>
      </c>
      <c r="C128" s="2">
        <v>305</v>
      </c>
      <c r="D128" s="2">
        <v>313</v>
      </c>
      <c r="E128" s="2">
        <v>301</v>
      </c>
      <c r="F128" s="2">
        <v>320</v>
      </c>
      <c r="G128" s="2">
        <v>331</v>
      </c>
      <c r="H128" s="2">
        <v>326</v>
      </c>
      <c r="I128" s="2">
        <v>339</v>
      </c>
      <c r="J128" s="2">
        <v>328</v>
      </c>
      <c r="K128" s="2">
        <v>365</v>
      </c>
      <c r="L128" s="2">
        <v>383</v>
      </c>
      <c r="M128" s="2">
        <v>415</v>
      </c>
      <c r="N128" s="2">
        <v>421</v>
      </c>
      <c r="O128" s="2">
        <v>432</v>
      </c>
      <c r="P128" s="2">
        <v>453</v>
      </c>
      <c r="Q128" s="2">
        <v>475</v>
      </c>
      <c r="R128" s="2">
        <v>483</v>
      </c>
      <c r="S128" s="2">
        <v>520</v>
      </c>
      <c r="T128" s="2">
        <v>521</v>
      </c>
      <c r="U128" s="2">
        <v>541</v>
      </c>
      <c r="V128" s="2">
        <v>546</v>
      </c>
      <c r="W128" s="2">
        <v>527</v>
      </c>
      <c r="X128" s="2">
        <v>525</v>
      </c>
      <c r="Y128" s="2">
        <v>533</v>
      </c>
      <c r="Z128" s="2">
        <v>517</v>
      </c>
      <c r="AA128" s="2">
        <v>517</v>
      </c>
      <c r="AB128" s="2">
        <v>506</v>
      </c>
      <c r="AC128" s="2">
        <v>494</v>
      </c>
      <c r="AD128" s="2">
        <v>478</v>
      </c>
      <c r="AE128" s="2">
        <v>494</v>
      </c>
      <c r="AF128" s="2">
        <v>492</v>
      </c>
      <c r="AG128" s="7">
        <v>499</v>
      </c>
      <c r="AH128" s="7">
        <f>_xlfn.RANK.EQ(tblAargau[[#This Row],[2011]],tblAargau[2011])</f>
        <v>197</v>
      </c>
      <c r="AI128" s="4">
        <f t="shared" si="4"/>
        <v>0.25573770491803272</v>
      </c>
      <c r="AJ128" s="4">
        <f t="shared" si="5"/>
        <v>0.31566265060240961</v>
      </c>
      <c r="AK128" s="4">
        <f t="shared" si="6"/>
        <v>-5.313092979127132E-2</v>
      </c>
      <c r="AL128" s="10">
        <f>_xlfn.RANK.EQ(tblAargau[[#This Row],[2001-2011]],tblAargau[2001-2011])</f>
        <v>212</v>
      </c>
      <c r="AM128" s="5">
        <f t="shared" si="7"/>
        <v>0.63606557377049189</v>
      </c>
      <c r="AN128" s="9">
        <f>_xlfn.RANK.EQ(tblAargau[[#This Row],[1981-2011]],tblAargau[1981-2011])</f>
        <v>62</v>
      </c>
      <c r="AO128" s="6">
        <v>5.45</v>
      </c>
      <c r="AP128" s="9">
        <f>_xlfn.RANK.EQ(tblAargau[[#This Row],[Fläche in km²]],tblAargau[Fläche in km²])</f>
        <v>109</v>
      </c>
      <c r="AQ128" s="7">
        <v>92</v>
      </c>
      <c r="AR128" s="7">
        <f>_xlfn.RANK.EQ(tblAargau[[#This Row],[Einwohner/km²]],tblAargau[Einwohner/km²])</f>
        <v>204</v>
      </c>
      <c r="AS128" s="2">
        <v>110</v>
      </c>
      <c r="AT128" s="2">
        <f>_xlfn.RANK.EQ(tblAargau[[#This Row],[Tax]],tblAargau[Tax],1)</f>
        <v>117</v>
      </c>
    </row>
    <row r="129" spans="1:46" x14ac:dyDescent="0.2">
      <c r="A129" s="1" t="s">
        <v>36</v>
      </c>
      <c r="B129" s="1" t="s">
        <v>31</v>
      </c>
      <c r="C129" s="7">
        <v>5329</v>
      </c>
      <c r="D129" s="7">
        <v>5299</v>
      </c>
      <c r="E129" s="7">
        <v>5285</v>
      </c>
      <c r="F129" s="7">
        <v>5323</v>
      </c>
      <c r="G129" s="7">
        <v>5367</v>
      </c>
      <c r="H129" s="7">
        <v>5438</v>
      </c>
      <c r="I129" s="7">
        <v>5439</v>
      </c>
      <c r="J129" s="7">
        <v>5566</v>
      </c>
      <c r="K129" s="7">
        <v>5665</v>
      </c>
      <c r="L129" s="7">
        <v>5742</v>
      </c>
      <c r="M129" s="7">
        <v>5737</v>
      </c>
      <c r="N129" s="7">
        <v>5807</v>
      </c>
      <c r="O129" s="7">
        <v>5905</v>
      </c>
      <c r="P129" s="7">
        <v>5957</v>
      </c>
      <c r="Q129" s="7">
        <v>5962</v>
      </c>
      <c r="R129" s="7">
        <v>5987</v>
      </c>
      <c r="S129" s="7">
        <v>6005</v>
      </c>
      <c r="T129" s="7">
        <v>6047</v>
      </c>
      <c r="U129" s="7">
        <v>6072</v>
      </c>
      <c r="V129" s="7">
        <v>6093</v>
      </c>
      <c r="W129" s="7">
        <v>6164</v>
      </c>
      <c r="X129" s="7">
        <v>6239</v>
      </c>
      <c r="Y129" s="7">
        <v>6303</v>
      </c>
      <c r="Z129" s="7">
        <v>6335</v>
      </c>
      <c r="AA129" s="7">
        <v>6327</v>
      </c>
      <c r="AB129" s="7">
        <v>6443</v>
      </c>
      <c r="AC129" s="7">
        <v>6414</v>
      </c>
      <c r="AD129" s="7">
        <v>6404</v>
      </c>
      <c r="AE129" s="7">
        <v>6496</v>
      </c>
      <c r="AF129" s="7">
        <v>6672</v>
      </c>
      <c r="AG129" s="7">
        <v>6873</v>
      </c>
      <c r="AH129" s="7">
        <f>_xlfn.RANK.EQ(tblAargau[[#This Row],[2011]],tblAargau[2011])</f>
        <v>21</v>
      </c>
      <c r="AI129" s="4">
        <f t="shared" si="4"/>
        <v>7.7500469131169147E-2</v>
      </c>
      <c r="AJ129" s="4">
        <f t="shared" si="5"/>
        <v>6.2053337981523349E-2</v>
      </c>
      <c r="AK129" s="4">
        <f t="shared" si="6"/>
        <v>0.11502271252433482</v>
      </c>
      <c r="AL129" s="10">
        <f>_xlfn.RANK.EQ(tblAargau[[#This Row],[2001-2011]],tblAargau[2001-2011])</f>
        <v>114</v>
      </c>
      <c r="AM129" s="5">
        <f t="shared" si="7"/>
        <v>0.28973541002064174</v>
      </c>
      <c r="AN129" s="9">
        <f>_xlfn.RANK.EQ(tblAargau[[#This Row],[1981-2011]],tblAargau[1981-2011])</f>
        <v>159</v>
      </c>
      <c r="AO129" s="6">
        <v>17.239999999999998</v>
      </c>
      <c r="AP129" s="9">
        <f>_xlfn.RANK.EQ(tblAargau[[#This Row],[Fläche in km²]],tblAargau[Fläche in km²])</f>
        <v>6</v>
      </c>
      <c r="AQ129" s="7">
        <v>399</v>
      </c>
      <c r="AR129" s="7">
        <f>_xlfn.RANK.EQ(tblAargau[[#This Row],[Einwohner/km²]],tblAargau[Einwohner/km²])</f>
        <v>92</v>
      </c>
      <c r="AS129" s="2">
        <v>111</v>
      </c>
      <c r="AT129" s="2">
        <f>_xlfn.RANK.EQ(tblAargau[[#This Row],[Tax]],tblAargau[Tax],1)</f>
        <v>128</v>
      </c>
    </row>
    <row r="130" spans="1:46" x14ac:dyDescent="0.2">
      <c r="A130" s="1" t="s">
        <v>178</v>
      </c>
      <c r="B130" s="1" t="s">
        <v>256</v>
      </c>
      <c r="C130" s="2">
        <v>949</v>
      </c>
      <c r="D130" s="2">
        <v>966</v>
      </c>
      <c r="E130" s="2">
        <v>946</v>
      </c>
      <c r="F130" s="2">
        <v>948</v>
      </c>
      <c r="G130" s="2">
        <v>974</v>
      </c>
      <c r="H130" s="2">
        <v>967</v>
      </c>
      <c r="I130" s="2">
        <v>980</v>
      </c>
      <c r="J130" s="2">
        <v>998</v>
      </c>
      <c r="K130" s="2">
        <v>1009</v>
      </c>
      <c r="L130" s="2">
        <v>1011</v>
      </c>
      <c r="M130" s="2">
        <v>1081</v>
      </c>
      <c r="N130" s="2">
        <v>1123</v>
      </c>
      <c r="O130" s="2">
        <v>1098</v>
      </c>
      <c r="P130" s="2">
        <v>1110</v>
      </c>
      <c r="Q130" s="2">
        <v>1150</v>
      </c>
      <c r="R130" s="2">
        <v>1150</v>
      </c>
      <c r="S130" s="2">
        <v>1141</v>
      </c>
      <c r="T130" s="2">
        <v>1163</v>
      </c>
      <c r="U130" s="2">
        <v>1182</v>
      </c>
      <c r="V130" s="2">
        <v>1217</v>
      </c>
      <c r="W130" s="2">
        <v>1278</v>
      </c>
      <c r="X130" s="2">
        <v>1342</v>
      </c>
      <c r="Y130" s="2">
        <v>1429</v>
      </c>
      <c r="Z130" s="2">
        <v>1493</v>
      </c>
      <c r="AA130" s="2">
        <v>1551</v>
      </c>
      <c r="AB130" s="2">
        <v>1537</v>
      </c>
      <c r="AC130" s="2">
        <v>1551</v>
      </c>
      <c r="AD130" s="2">
        <v>1580</v>
      </c>
      <c r="AE130" s="2">
        <v>1614</v>
      </c>
      <c r="AF130" s="2">
        <v>1679</v>
      </c>
      <c r="AG130" s="7">
        <v>1738</v>
      </c>
      <c r="AH130" s="7">
        <f>_xlfn.RANK.EQ(tblAargau[[#This Row],[2011]],tblAargau[2011])</f>
        <v>107</v>
      </c>
      <c r="AI130" s="4">
        <f t="shared" ref="AI130:AI193" si="8">IFERROR(L130/C130-1,0)</f>
        <v>6.5331928345627066E-2</v>
      </c>
      <c r="AJ130" s="4">
        <f t="shared" ref="AJ130:AJ193" si="9">IFERROR(V130/M130-1,0)</f>
        <v>0.125809435707678</v>
      </c>
      <c r="AK130" s="4">
        <f t="shared" ref="AK130:AK193" si="10">IFERROR(AG130/W130-1,0)</f>
        <v>0.35993740219092341</v>
      </c>
      <c r="AL130" s="10">
        <f>_xlfn.RANK.EQ(tblAargau[[#This Row],[2001-2011]],tblAargau[2001-2011])</f>
        <v>8</v>
      </c>
      <c r="AM130" s="5">
        <f t="shared" ref="AM130:AM193" si="11">IFERROR(AG130/C130-1,0)</f>
        <v>0.83140147523709174</v>
      </c>
      <c r="AN130" s="9">
        <f>_xlfn.RANK.EQ(tblAargau[[#This Row],[1981-2011]],tblAargau[1981-2011])</f>
        <v>37</v>
      </c>
      <c r="AO130" s="6">
        <v>8.57</v>
      </c>
      <c r="AP130" s="9">
        <f>_xlfn.RANK.EQ(tblAargau[[#This Row],[Fläche in km²]],tblAargau[Fläche in km²])</f>
        <v>53</v>
      </c>
      <c r="AQ130" s="7">
        <v>203</v>
      </c>
      <c r="AR130" s="7">
        <f>_xlfn.RANK.EQ(tblAargau[[#This Row],[Einwohner/km²]],tblAargau[Einwohner/km²])</f>
        <v>150</v>
      </c>
      <c r="AS130" s="2">
        <v>111</v>
      </c>
      <c r="AT130" s="2">
        <f>_xlfn.RANK.EQ(tblAargau[[#This Row],[Tax]],tblAargau[Tax],1)</f>
        <v>128</v>
      </c>
    </row>
    <row r="131" spans="1:46" x14ac:dyDescent="0.2">
      <c r="A131" s="1" t="s">
        <v>170</v>
      </c>
      <c r="B131" s="1" t="s">
        <v>166</v>
      </c>
      <c r="C131" s="7">
        <v>1693</v>
      </c>
      <c r="D131" s="7">
        <v>1672</v>
      </c>
      <c r="E131" s="7">
        <v>1650</v>
      </c>
      <c r="F131" s="7">
        <v>1670</v>
      </c>
      <c r="G131" s="7">
        <v>1632</v>
      </c>
      <c r="H131" s="7">
        <v>1618</v>
      </c>
      <c r="I131" s="7">
        <v>1718</v>
      </c>
      <c r="J131" s="7">
        <v>1754</v>
      </c>
      <c r="K131" s="7">
        <v>1784</v>
      </c>
      <c r="L131" s="7">
        <v>1834</v>
      </c>
      <c r="M131" s="7">
        <v>1927</v>
      </c>
      <c r="N131" s="7">
        <v>1947</v>
      </c>
      <c r="O131" s="7">
        <v>2012</v>
      </c>
      <c r="P131" s="7">
        <v>2073</v>
      </c>
      <c r="Q131" s="7">
        <v>2126</v>
      </c>
      <c r="R131" s="7">
        <v>2116</v>
      </c>
      <c r="S131" s="7">
        <v>2124</v>
      </c>
      <c r="T131" s="7">
        <v>2137</v>
      </c>
      <c r="U131" s="7">
        <v>2161</v>
      </c>
      <c r="V131" s="7">
        <v>2162</v>
      </c>
      <c r="W131" s="7">
        <v>2133</v>
      </c>
      <c r="X131" s="7">
        <v>2125</v>
      </c>
      <c r="Y131" s="7">
        <v>2145</v>
      </c>
      <c r="Z131" s="7">
        <v>2161</v>
      </c>
      <c r="AA131" s="7">
        <v>2170</v>
      </c>
      <c r="AB131" s="7">
        <v>2191</v>
      </c>
      <c r="AC131" s="7">
        <v>2220</v>
      </c>
      <c r="AD131" s="7">
        <v>2291</v>
      </c>
      <c r="AE131" s="7">
        <v>2359</v>
      </c>
      <c r="AF131" s="7">
        <v>2354</v>
      </c>
      <c r="AG131" s="7">
        <v>2426</v>
      </c>
      <c r="AH131" s="7">
        <f>_xlfn.RANK.EQ(tblAargau[[#This Row],[2011]],tblAargau[2011])</f>
        <v>85</v>
      </c>
      <c r="AI131" s="4">
        <f t="shared" si="8"/>
        <v>8.328411104548139E-2</v>
      </c>
      <c r="AJ131" s="4">
        <f t="shared" si="9"/>
        <v>0.12195121951219523</v>
      </c>
      <c r="AK131" s="4">
        <f t="shared" si="10"/>
        <v>0.1373652133145804</v>
      </c>
      <c r="AL131" s="10">
        <f>_xlfn.RANK.EQ(tblAargau[[#This Row],[2001-2011]],tblAargau[2001-2011])</f>
        <v>89</v>
      </c>
      <c r="AM131" s="5">
        <f t="shared" si="11"/>
        <v>0.43295924394565866</v>
      </c>
      <c r="AN131" s="9">
        <f>_xlfn.RANK.EQ(tblAargau[[#This Row],[1981-2011]],tblAargau[1981-2011])</f>
        <v>101</v>
      </c>
      <c r="AO131" s="6">
        <v>4.7300000000000004</v>
      </c>
      <c r="AP131" s="9">
        <f>_xlfn.RANK.EQ(tblAargau[[#This Row],[Fläche in km²]],tblAargau[Fläche in km²])</f>
        <v>131</v>
      </c>
      <c r="AQ131" s="7">
        <v>513</v>
      </c>
      <c r="AR131" s="7">
        <f>_xlfn.RANK.EQ(tblAargau[[#This Row],[Einwohner/km²]],tblAargau[Einwohner/km²])</f>
        <v>69</v>
      </c>
      <c r="AS131" s="2">
        <v>112</v>
      </c>
      <c r="AT131" s="2">
        <f>_xlfn.RANK.EQ(tblAargau[[#This Row],[Tax]],tblAargau[Tax],1)</f>
        <v>130</v>
      </c>
    </row>
    <row r="132" spans="1:46" x14ac:dyDescent="0.2">
      <c r="A132" s="1" t="s">
        <v>77</v>
      </c>
      <c r="B132" s="1" t="s">
        <v>254</v>
      </c>
      <c r="C132" s="2">
        <v>507</v>
      </c>
      <c r="D132" s="2">
        <v>527</v>
      </c>
      <c r="E132" s="2">
        <v>547</v>
      </c>
      <c r="F132" s="2">
        <v>550</v>
      </c>
      <c r="G132" s="2">
        <v>548</v>
      </c>
      <c r="H132" s="2">
        <v>571</v>
      </c>
      <c r="I132" s="2">
        <v>584</v>
      </c>
      <c r="J132" s="2">
        <v>593</v>
      </c>
      <c r="K132" s="2">
        <v>597</v>
      </c>
      <c r="L132" s="2">
        <v>620</v>
      </c>
      <c r="M132" s="2">
        <v>622</v>
      </c>
      <c r="N132" s="2">
        <v>672</v>
      </c>
      <c r="O132" s="2">
        <v>702</v>
      </c>
      <c r="P132" s="2">
        <v>750</v>
      </c>
      <c r="Q132" s="2">
        <v>880</v>
      </c>
      <c r="R132" s="2">
        <v>962</v>
      </c>
      <c r="S132" s="2">
        <v>967</v>
      </c>
      <c r="T132" s="2">
        <v>987</v>
      </c>
      <c r="U132" s="2">
        <v>1043</v>
      </c>
      <c r="V132" s="2">
        <v>1061</v>
      </c>
      <c r="W132" s="2">
        <v>1079</v>
      </c>
      <c r="X132" s="2">
        <v>1084</v>
      </c>
      <c r="Y132" s="2">
        <v>1125</v>
      </c>
      <c r="Z132" s="2">
        <v>1109</v>
      </c>
      <c r="AA132" s="2">
        <v>1089</v>
      </c>
      <c r="AB132" s="2">
        <v>1066</v>
      </c>
      <c r="AC132" s="2">
        <v>1087</v>
      </c>
      <c r="AD132" s="2">
        <v>1096</v>
      </c>
      <c r="AE132" s="2">
        <v>1088</v>
      </c>
      <c r="AF132" s="2">
        <v>1092</v>
      </c>
      <c r="AG132" s="7">
        <v>1129</v>
      </c>
      <c r="AH132" s="7">
        <f>_xlfn.RANK.EQ(tblAargau[[#This Row],[2011]],tblAargau[2011])</f>
        <v>143</v>
      </c>
      <c r="AI132" s="4">
        <f t="shared" si="8"/>
        <v>0.22287968441814598</v>
      </c>
      <c r="AJ132" s="4">
        <f t="shared" si="9"/>
        <v>0.70578778135048226</v>
      </c>
      <c r="AK132" s="4">
        <f t="shared" si="10"/>
        <v>4.6339202965709037E-2</v>
      </c>
      <c r="AL132" s="10">
        <f>_xlfn.RANK.EQ(tblAargau[[#This Row],[2001-2011]],tblAargau[2001-2011])</f>
        <v>162</v>
      </c>
      <c r="AM132" s="5">
        <f t="shared" si="11"/>
        <v>1.2268244575936884</v>
      </c>
      <c r="AN132" s="9">
        <f>_xlfn.RANK.EQ(tblAargau[[#This Row],[1981-2011]],tblAargau[1981-2011])</f>
        <v>15</v>
      </c>
      <c r="AO132" s="6">
        <v>3.34</v>
      </c>
      <c r="AP132" s="9">
        <f>_xlfn.RANK.EQ(tblAargau[[#This Row],[Fläche in km²]],tblAargau[Fläche in km²])</f>
        <v>172</v>
      </c>
      <c r="AQ132" s="7">
        <v>338</v>
      </c>
      <c r="AR132" s="7">
        <f>_xlfn.RANK.EQ(tblAargau[[#This Row],[Einwohner/km²]],tblAargau[Einwohner/km²])</f>
        <v>103</v>
      </c>
      <c r="AS132" s="2">
        <v>112</v>
      </c>
      <c r="AT132" s="2">
        <f>_xlfn.RANK.EQ(tblAargau[[#This Row],[Tax]],tblAargau[Tax],1)</f>
        <v>130</v>
      </c>
    </row>
    <row r="133" spans="1:46" x14ac:dyDescent="0.2">
      <c r="A133" s="1" t="s">
        <v>191</v>
      </c>
      <c r="B133" s="1" t="s">
        <v>256</v>
      </c>
      <c r="C133" s="2">
        <v>512</v>
      </c>
      <c r="D133" s="2">
        <v>532</v>
      </c>
      <c r="E133" s="2">
        <v>545</v>
      </c>
      <c r="F133" s="2">
        <v>573</v>
      </c>
      <c r="G133" s="2">
        <v>578</v>
      </c>
      <c r="H133" s="2">
        <v>562</v>
      </c>
      <c r="I133" s="2">
        <v>663</v>
      </c>
      <c r="J133" s="2">
        <v>695</v>
      </c>
      <c r="K133" s="2">
        <v>682</v>
      </c>
      <c r="L133" s="2">
        <v>711</v>
      </c>
      <c r="M133" s="2">
        <v>746</v>
      </c>
      <c r="N133" s="2">
        <v>758</v>
      </c>
      <c r="O133" s="2">
        <v>799</v>
      </c>
      <c r="P133" s="2">
        <v>874</v>
      </c>
      <c r="Q133" s="2">
        <v>903</v>
      </c>
      <c r="R133" s="2">
        <v>948</v>
      </c>
      <c r="S133" s="2">
        <v>995</v>
      </c>
      <c r="T133" s="2">
        <v>1027</v>
      </c>
      <c r="U133" s="2">
        <v>1082</v>
      </c>
      <c r="V133" s="2">
        <v>1108</v>
      </c>
      <c r="W133" s="2">
        <v>1164</v>
      </c>
      <c r="X133" s="2">
        <v>1165</v>
      </c>
      <c r="Y133" s="2">
        <v>1199</v>
      </c>
      <c r="Z133" s="2">
        <v>1206</v>
      </c>
      <c r="AA133" s="2">
        <v>1206</v>
      </c>
      <c r="AB133" s="2">
        <v>1216</v>
      </c>
      <c r="AC133" s="2">
        <v>1208</v>
      </c>
      <c r="AD133" s="2">
        <v>1216</v>
      </c>
      <c r="AE133" s="2">
        <v>1263</v>
      </c>
      <c r="AF133" s="2">
        <v>1341</v>
      </c>
      <c r="AG133" s="7">
        <v>1384</v>
      </c>
      <c r="AH133" s="7">
        <f>_xlfn.RANK.EQ(tblAargau[[#This Row],[2011]],tblAargau[2011])</f>
        <v>124</v>
      </c>
      <c r="AI133" s="4">
        <f t="shared" si="8"/>
        <v>0.388671875</v>
      </c>
      <c r="AJ133" s="4">
        <f t="shared" si="9"/>
        <v>0.48525469168900814</v>
      </c>
      <c r="AK133" s="4">
        <f t="shared" si="10"/>
        <v>0.18900343642611683</v>
      </c>
      <c r="AL133" s="10">
        <f>_xlfn.RANK.EQ(tblAargau[[#This Row],[2001-2011]],tblAargau[2001-2011])</f>
        <v>46</v>
      </c>
      <c r="AM133" s="5">
        <f t="shared" si="11"/>
        <v>1.703125</v>
      </c>
      <c r="AN133" s="9">
        <f>_xlfn.RANK.EQ(tblAargau[[#This Row],[1981-2011]],tblAargau[1981-2011])</f>
        <v>4</v>
      </c>
      <c r="AO133" s="6">
        <v>5.37</v>
      </c>
      <c r="AP133" s="9">
        <f>_xlfn.RANK.EQ(tblAargau[[#This Row],[Fläche in km²]],tblAargau[Fläche in km²])</f>
        <v>111</v>
      </c>
      <c r="AQ133" s="7">
        <v>258</v>
      </c>
      <c r="AR133" s="7">
        <f>_xlfn.RANK.EQ(tblAargau[[#This Row],[Einwohner/km²]],tblAargau[Einwohner/km²])</f>
        <v>129</v>
      </c>
      <c r="AS133" s="2">
        <v>112</v>
      </c>
      <c r="AT133" s="2">
        <f>_xlfn.RANK.EQ(tblAargau[[#This Row],[Tax]],tblAargau[Tax],1)</f>
        <v>130</v>
      </c>
    </row>
    <row r="134" spans="1:46" x14ac:dyDescent="0.2">
      <c r="A134" s="1" t="s">
        <v>49</v>
      </c>
      <c r="B134" s="1" t="s">
        <v>43</v>
      </c>
      <c r="C134" s="2">
        <v>505</v>
      </c>
      <c r="D134" s="2">
        <v>503</v>
      </c>
      <c r="E134" s="2">
        <v>532</v>
      </c>
      <c r="F134" s="2">
        <v>615</v>
      </c>
      <c r="G134" s="2">
        <v>655</v>
      </c>
      <c r="H134" s="2">
        <v>663</v>
      </c>
      <c r="I134" s="2">
        <v>649</v>
      </c>
      <c r="J134" s="2">
        <v>661</v>
      </c>
      <c r="K134" s="2">
        <v>675</v>
      </c>
      <c r="L134" s="2">
        <v>644</v>
      </c>
      <c r="M134" s="2">
        <v>655</v>
      </c>
      <c r="N134" s="2">
        <v>658</v>
      </c>
      <c r="O134" s="2">
        <v>661</v>
      </c>
      <c r="P134" s="2">
        <v>676</v>
      </c>
      <c r="Q134" s="2">
        <v>681</v>
      </c>
      <c r="R134" s="2">
        <v>682</v>
      </c>
      <c r="S134" s="2">
        <v>715</v>
      </c>
      <c r="T134" s="2">
        <v>741</v>
      </c>
      <c r="U134" s="2">
        <v>742</v>
      </c>
      <c r="V134" s="2">
        <v>759</v>
      </c>
      <c r="W134" s="2">
        <v>820</v>
      </c>
      <c r="X134" s="2">
        <v>817</v>
      </c>
      <c r="Y134" s="2">
        <v>811</v>
      </c>
      <c r="Z134" s="2">
        <v>832</v>
      </c>
      <c r="AA134" s="2">
        <v>834</v>
      </c>
      <c r="AB134" s="2">
        <v>858</v>
      </c>
      <c r="AC134" s="2">
        <v>875</v>
      </c>
      <c r="AD134" s="2">
        <v>874</v>
      </c>
      <c r="AE134" s="2">
        <v>867</v>
      </c>
      <c r="AF134" s="2">
        <v>911</v>
      </c>
      <c r="AG134" s="7">
        <v>932</v>
      </c>
      <c r="AH134" s="7">
        <f>_xlfn.RANK.EQ(tblAargau[[#This Row],[2011]],tblAargau[2011])</f>
        <v>163</v>
      </c>
      <c r="AI134" s="4">
        <f t="shared" si="8"/>
        <v>0.27524752475247527</v>
      </c>
      <c r="AJ134" s="4">
        <f t="shared" si="9"/>
        <v>0.15877862595419856</v>
      </c>
      <c r="AK134" s="4">
        <f t="shared" si="10"/>
        <v>0.13658536585365844</v>
      </c>
      <c r="AL134" s="10">
        <f>_xlfn.RANK.EQ(tblAargau[[#This Row],[2001-2011]],tblAargau[2001-2011])</f>
        <v>90</v>
      </c>
      <c r="AM134" s="5">
        <f t="shared" si="11"/>
        <v>0.84554455445544563</v>
      </c>
      <c r="AN134" s="9">
        <f>_xlfn.RANK.EQ(tblAargau[[#This Row],[1981-2011]],tblAargau[1981-2011])</f>
        <v>36</v>
      </c>
      <c r="AO134" s="6">
        <v>4</v>
      </c>
      <c r="AP134" s="9">
        <f>_xlfn.RANK.EQ(tblAargau[[#This Row],[Fläche in km²]],tblAargau[Fläche in km²])</f>
        <v>151</v>
      </c>
      <c r="AQ134" s="7">
        <v>233</v>
      </c>
      <c r="AR134" s="7">
        <f>_xlfn.RANK.EQ(tblAargau[[#This Row],[Einwohner/km²]],tblAargau[Einwohner/km²])</f>
        <v>134</v>
      </c>
      <c r="AS134" s="2">
        <v>112</v>
      </c>
      <c r="AT134" s="2">
        <f>_xlfn.RANK.EQ(tblAargau[[#This Row],[Tax]],tblAargau[Tax],1)</f>
        <v>130</v>
      </c>
    </row>
    <row r="135" spans="1:46" x14ac:dyDescent="0.2">
      <c r="A135" s="1" t="s">
        <v>176</v>
      </c>
      <c r="B135" s="1" t="s">
        <v>256</v>
      </c>
      <c r="C135" s="2">
        <v>324</v>
      </c>
      <c r="D135" s="2">
        <v>346</v>
      </c>
      <c r="E135" s="2">
        <v>352</v>
      </c>
      <c r="F135" s="2">
        <v>353</v>
      </c>
      <c r="G135" s="2">
        <v>365</v>
      </c>
      <c r="H135" s="2">
        <v>381</v>
      </c>
      <c r="I135" s="2">
        <v>386</v>
      </c>
      <c r="J135" s="2">
        <v>368</v>
      </c>
      <c r="K135" s="2">
        <v>361</v>
      </c>
      <c r="L135" s="2">
        <v>362</v>
      </c>
      <c r="M135" s="2">
        <v>386</v>
      </c>
      <c r="N135" s="2">
        <v>389</v>
      </c>
      <c r="O135" s="2">
        <v>409</v>
      </c>
      <c r="P135" s="2">
        <v>460</v>
      </c>
      <c r="Q135" s="2">
        <v>558</v>
      </c>
      <c r="R135" s="2">
        <v>615</v>
      </c>
      <c r="S135" s="2">
        <v>641</v>
      </c>
      <c r="T135" s="2">
        <v>641</v>
      </c>
      <c r="U135" s="2">
        <v>661</v>
      </c>
      <c r="V135" s="2">
        <v>672</v>
      </c>
      <c r="W135" s="2">
        <v>701</v>
      </c>
      <c r="X135" s="2">
        <v>703</v>
      </c>
      <c r="Y135" s="2">
        <v>697</v>
      </c>
      <c r="Z135" s="2">
        <v>701</v>
      </c>
      <c r="AA135" s="2">
        <v>717</v>
      </c>
      <c r="AB135" s="2">
        <v>725</v>
      </c>
      <c r="AC135" s="2">
        <v>721</v>
      </c>
      <c r="AD135" s="2">
        <v>748</v>
      </c>
      <c r="AE135" s="2">
        <v>831</v>
      </c>
      <c r="AF135" s="2">
        <v>911</v>
      </c>
      <c r="AG135" s="7">
        <v>940</v>
      </c>
      <c r="AH135" s="7">
        <f>_xlfn.RANK.EQ(tblAargau[[#This Row],[2011]],tblAargau[2011])</f>
        <v>162</v>
      </c>
      <c r="AI135" s="4">
        <f t="shared" si="8"/>
        <v>0.11728395061728403</v>
      </c>
      <c r="AJ135" s="4">
        <f t="shared" si="9"/>
        <v>0.7409326424870466</v>
      </c>
      <c r="AK135" s="4">
        <f t="shared" si="10"/>
        <v>0.34094151212553503</v>
      </c>
      <c r="AL135" s="10">
        <f>_xlfn.RANK.EQ(tblAargau[[#This Row],[2001-2011]],tblAargau[2001-2011])</f>
        <v>11</v>
      </c>
      <c r="AM135" s="5">
        <f t="shared" si="11"/>
        <v>1.9012345679012346</v>
      </c>
      <c r="AN135" s="9">
        <f>_xlfn.RANK.EQ(tblAargau[[#This Row],[1981-2011]],tblAargau[1981-2011])</f>
        <v>3</v>
      </c>
      <c r="AO135" s="6">
        <v>4.1399999999999997</v>
      </c>
      <c r="AP135" s="9">
        <f>_xlfn.RANK.EQ(tblAargau[[#This Row],[Fläche in km²]],tblAargau[Fläche in km²])</f>
        <v>148</v>
      </c>
      <c r="AQ135" s="7">
        <v>227</v>
      </c>
      <c r="AR135" s="7">
        <f>_xlfn.RANK.EQ(tblAargau[[#This Row],[Einwohner/km²]],tblAargau[Einwohner/km²])</f>
        <v>135</v>
      </c>
      <c r="AS135" s="2">
        <v>112</v>
      </c>
      <c r="AT135" s="2">
        <f>_xlfn.RANK.EQ(tblAargau[[#This Row],[Tax]],tblAargau[Tax],1)</f>
        <v>130</v>
      </c>
    </row>
    <row r="136" spans="1:46" x14ac:dyDescent="0.2">
      <c r="A136" s="1" t="s">
        <v>125</v>
      </c>
      <c r="B136" s="1" t="s">
        <v>255</v>
      </c>
      <c r="C136" s="7">
        <v>2036</v>
      </c>
      <c r="D136" s="7">
        <v>2010</v>
      </c>
      <c r="E136" s="7">
        <v>2035</v>
      </c>
      <c r="F136" s="7">
        <v>2043</v>
      </c>
      <c r="G136" s="7">
        <v>2040</v>
      </c>
      <c r="H136" s="7">
        <v>2036</v>
      </c>
      <c r="I136" s="7">
        <v>2007</v>
      </c>
      <c r="J136" s="7">
        <v>1984</v>
      </c>
      <c r="K136" s="7">
        <v>2013</v>
      </c>
      <c r="L136" s="7">
        <v>2027</v>
      </c>
      <c r="M136" s="7">
        <v>2137</v>
      </c>
      <c r="N136" s="7">
        <v>2170</v>
      </c>
      <c r="O136" s="7">
        <v>2132</v>
      </c>
      <c r="P136" s="7">
        <v>2114</v>
      </c>
      <c r="Q136" s="7">
        <v>2124</v>
      </c>
      <c r="R136" s="7">
        <v>2062</v>
      </c>
      <c r="S136" s="7">
        <v>2079</v>
      </c>
      <c r="T136" s="7">
        <v>2086</v>
      </c>
      <c r="U136" s="7">
        <v>2119</v>
      </c>
      <c r="V136" s="7">
        <v>2076</v>
      </c>
      <c r="W136" s="7">
        <v>2121</v>
      </c>
      <c r="X136" s="7">
        <v>2099</v>
      </c>
      <c r="Y136" s="7">
        <v>2110</v>
      </c>
      <c r="Z136" s="7">
        <v>2077</v>
      </c>
      <c r="AA136" s="7">
        <v>2062</v>
      </c>
      <c r="AB136" s="7">
        <v>2088</v>
      </c>
      <c r="AC136" s="7">
        <v>2071</v>
      </c>
      <c r="AD136" s="7">
        <v>2097</v>
      </c>
      <c r="AE136" s="7">
        <v>2072</v>
      </c>
      <c r="AF136" s="7">
        <v>2063</v>
      </c>
      <c r="AG136" s="7">
        <v>2059</v>
      </c>
      <c r="AH136" s="7">
        <f>_xlfn.RANK.EQ(tblAargau[[#This Row],[2011]],tblAargau[2011])</f>
        <v>93</v>
      </c>
      <c r="AI136" s="4">
        <f t="shared" si="8"/>
        <v>-4.4204322200392943E-3</v>
      </c>
      <c r="AJ136" s="4">
        <f t="shared" si="9"/>
        <v>-2.8544688816097286E-2</v>
      </c>
      <c r="AK136" s="4">
        <f t="shared" si="10"/>
        <v>-2.9231494578029205E-2</v>
      </c>
      <c r="AL136" s="10">
        <f>_xlfn.RANK.EQ(tblAargau[[#This Row],[2001-2011]],tblAargau[2001-2011])</f>
        <v>208</v>
      </c>
      <c r="AM136" s="5">
        <f t="shared" si="11"/>
        <v>1.129666011787811E-2</v>
      </c>
      <c r="AN136" s="9">
        <f>_xlfn.RANK.EQ(tblAargau[[#This Row],[1981-2011]],tblAargau[1981-2011])</f>
        <v>215</v>
      </c>
      <c r="AO136" s="6">
        <v>9.74</v>
      </c>
      <c r="AP136" s="9">
        <f>_xlfn.RANK.EQ(tblAargau[[#This Row],[Fläche in km²]],tblAargau[Fläche in km²])</f>
        <v>37</v>
      </c>
      <c r="AQ136" s="7">
        <v>211</v>
      </c>
      <c r="AR136" s="7">
        <f>_xlfn.RANK.EQ(tblAargau[[#This Row],[Einwohner/km²]],tblAargau[Einwohner/km²])</f>
        <v>145</v>
      </c>
      <c r="AS136" s="2">
        <v>112</v>
      </c>
      <c r="AT136" s="2">
        <f>_xlfn.RANK.EQ(tblAargau[[#This Row],[Tax]],tblAargau[Tax],1)</f>
        <v>130</v>
      </c>
    </row>
    <row r="137" spans="1:46" x14ac:dyDescent="0.2">
      <c r="A137" s="1" t="s">
        <v>244</v>
      </c>
      <c r="B137" s="1" t="s">
        <v>257</v>
      </c>
      <c r="C137" s="2">
        <v>1098</v>
      </c>
      <c r="D137" s="2">
        <v>1118</v>
      </c>
      <c r="E137" s="2">
        <v>1139</v>
      </c>
      <c r="F137" s="2">
        <v>1099</v>
      </c>
      <c r="G137" s="2">
        <v>1098</v>
      </c>
      <c r="H137" s="2">
        <v>1107</v>
      </c>
      <c r="I137" s="2">
        <v>1104</v>
      </c>
      <c r="J137" s="2">
        <v>1097</v>
      </c>
      <c r="K137" s="2">
        <v>1106</v>
      </c>
      <c r="L137" s="2">
        <v>1116</v>
      </c>
      <c r="M137" s="2">
        <v>1171</v>
      </c>
      <c r="N137" s="2">
        <v>1196</v>
      </c>
      <c r="O137" s="2">
        <v>1179</v>
      </c>
      <c r="P137" s="2">
        <v>1179</v>
      </c>
      <c r="Q137" s="2">
        <v>1165</v>
      </c>
      <c r="R137" s="2">
        <v>1202</v>
      </c>
      <c r="S137" s="2">
        <v>1209</v>
      </c>
      <c r="T137" s="2">
        <v>1193</v>
      </c>
      <c r="U137" s="2">
        <v>1234</v>
      </c>
      <c r="V137" s="2">
        <v>1243</v>
      </c>
      <c r="W137" s="2">
        <v>1232</v>
      </c>
      <c r="X137" s="2">
        <v>1231</v>
      </c>
      <c r="Y137" s="2">
        <v>1226</v>
      </c>
      <c r="Z137" s="2">
        <v>1208</v>
      </c>
      <c r="AA137" s="2">
        <v>1220</v>
      </c>
      <c r="AB137" s="2">
        <v>1200</v>
      </c>
      <c r="AC137" s="2">
        <v>1263</v>
      </c>
      <c r="AD137" s="2">
        <v>1262</v>
      </c>
      <c r="AE137" s="2">
        <v>1298</v>
      </c>
      <c r="AF137" s="2">
        <v>1323</v>
      </c>
      <c r="AG137" s="7">
        <v>1362</v>
      </c>
      <c r="AH137" s="7">
        <f>_xlfn.RANK.EQ(tblAargau[[#This Row],[2011]],tblAargau[2011])</f>
        <v>125</v>
      </c>
      <c r="AI137" s="4">
        <f t="shared" si="8"/>
        <v>1.6393442622950838E-2</v>
      </c>
      <c r="AJ137" s="4">
        <f t="shared" si="9"/>
        <v>6.1485909479077616E-2</v>
      </c>
      <c r="AK137" s="4">
        <f t="shared" si="10"/>
        <v>0.10551948051948057</v>
      </c>
      <c r="AL137" s="10">
        <f>_xlfn.RANK.EQ(tblAargau[[#This Row],[2001-2011]],tblAargau[2001-2011])</f>
        <v>121</v>
      </c>
      <c r="AM137" s="5">
        <f t="shared" si="11"/>
        <v>0.2404371584699454</v>
      </c>
      <c r="AN137" s="9">
        <f>_xlfn.RANK.EQ(tblAargau[[#This Row],[1981-2011]],tblAargau[1981-2011])</f>
        <v>175</v>
      </c>
      <c r="AO137" s="6">
        <v>8.25</v>
      </c>
      <c r="AP137" s="9">
        <f>_xlfn.RANK.EQ(tblAargau[[#This Row],[Fläche in km²]],tblAargau[Fläche in km²])</f>
        <v>59</v>
      </c>
      <c r="AQ137" s="7">
        <v>165</v>
      </c>
      <c r="AR137" s="7">
        <f>_xlfn.RANK.EQ(tblAargau[[#This Row],[Einwohner/km²]],tblAargau[Einwohner/km²])</f>
        <v>172</v>
      </c>
      <c r="AS137" s="2">
        <v>112</v>
      </c>
      <c r="AT137" s="2">
        <f>_xlfn.RANK.EQ(tblAargau[[#This Row],[Tax]],tblAargau[Tax],1)</f>
        <v>130</v>
      </c>
    </row>
    <row r="138" spans="1:46" x14ac:dyDescent="0.2">
      <c r="A138" s="1" t="s">
        <v>246</v>
      </c>
      <c r="B138" s="1" t="s">
        <v>257</v>
      </c>
      <c r="C138" s="2">
        <v>650</v>
      </c>
      <c r="D138" s="2">
        <v>651</v>
      </c>
      <c r="E138" s="2">
        <v>645</v>
      </c>
      <c r="F138" s="2">
        <v>649</v>
      </c>
      <c r="G138" s="2">
        <v>698</v>
      </c>
      <c r="H138" s="2">
        <v>728</v>
      </c>
      <c r="I138" s="2">
        <v>735</v>
      </c>
      <c r="J138" s="2">
        <v>761</v>
      </c>
      <c r="K138" s="2">
        <v>793</v>
      </c>
      <c r="L138" s="2">
        <v>795</v>
      </c>
      <c r="M138" s="2">
        <v>822</v>
      </c>
      <c r="N138" s="2">
        <v>866</v>
      </c>
      <c r="O138" s="2">
        <v>883</v>
      </c>
      <c r="P138" s="2">
        <v>903</v>
      </c>
      <c r="Q138" s="2">
        <v>923</v>
      </c>
      <c r="R138" s="2">
        <v>917</v>
      </c>
      <c r="S138" s="2">
        <v>940</v>
      </c>
      <c r="T138" s="2">
        <v>953</v>
      </c>
      <c r="U138" s="2">
        <v>991</v>
      </c>
      <c r="V138" s="2">
        <v>968</v>
      </c>
      <c r="W138" s="2">
        <v>970</v>
      </c>
      <c r="X138" s="2">
        <v>969</v>
      </c>
      <c r="Y138" s="2">
        <v>963</v>
      </c>
      <c r="Z138" s="2">
        <v>998</v>
      </c>
      <c r="AA138" s="2">
        <v>1018</v>
      </c>
      <c r="AB138" s="2">
        <v>997</v>
      </c>
      <c r="AC138" s="2">
        <v>995</v>
      </c>
      <c r="AD138" s="2">
        <v>1022</v>
      </c>
      <c r="AE138" s="2">
        <v>1043</v>
      </c>
      <c r="AF138" s="2">
        <v>1051</v>
      </c>
      <c r="AG138" s="7">
        <v>1078</v>
      </c>
      <c r="AH138" s="7">
        <f>_xlfn.RANK.EQ(tblAargau[[#This Row],[2011]],tblAargau[2011])</f>
        <v>144</v>
      </c>
      <c r="AI138" s="4">
        <f t="shared" si="8"/>
        <v>0.22307692307692317</v>
      </c>
      <c r="AJ138" s="4">
        <f t="shared" si="9"/>
        <v>0.17761557177615561</v>
      </c>
      <c r="AK138" s="4">
        <f t="shared" si="10"/>
        <v>0.11134020618556706</v>
      </c>
      <c r="AL138" s="10">
        <f>_xlfn.RANK.EQ(tblAargau[[#This Row],[2001-2011]],tblAargau[2001-2011])</f>
        <v>115</v>
      </c>
      <c r="AM138" s="5">
        <f t="shared" si="11"/>
        <v>0.65846153846153843</v>
      </c>
      <c r="AN138" s="9">
        <f>_xlfn.RANK.EQ(tblAargau[[#This Row],[1981-2011]],tblAargau[1981-2011])</f>
        <v>59</v>
      </c>
      <c r="AO138" s="6">
        <v>7.11</v>
      </c>
      <c r="AP138" s="9">
        <f>_xlfn.RANK.EQ(tblAargau[[#This Row],[Fläche in km²]],tblAargau[Fläche in km²])</f>
        <v>71</v>
      </c>
      <c r="AQ138" s="7">
        <v>152</v>
      </c>
      <c r="AR138" s="7">
        <f>_xlfn.RANK.EQ(tblAargau[[#This Row],[Einwohner/km²]],tblAargau[Einwohner/km²])</f>
        <v>176</v>
      </c>
      <c r="AS138" s="2">
        <v>112</v>
      </c>
      <c r="AT138" s="2">
        <f>_xlfn.RANK.EQ(tblAargau[[#This Row],[Tax]],tblAargau[Tax],1)</f>
        <v>130</v>
      </c>
    </row>
    <row r="139" spans="1:46" x14ac:dyDescent="0.2">
      <c r="A139" s="1" t="s">
        <v>115</v>
      </c>
      <c r="B139" s="1" t="s">
        <v>96</v>
      </c>
      <c r="C139" s="2">
        <v>556</v>
      </c>
      <c r="D139" s="2">
        <v>568</v>
      </c>
      <c r="E139" s="2">
        <v>555</v>
      </c>
      <c r="F139" s="2">
        <v>557</v>
      </c>
      <c r="G139" s="2">
        <v>580</v>
      </c>
      <c r="H139" s="2">
        <v>589</v>
      </c>
      <c r="I139" s="2">
        <v>586</v>
      </c>
      <c r="J139" s="2">
        <v>598</v>
      </c>
      <c r="K139" s="2">
        <v>598</v>
      </c>
      <c r="L139" s="2">
        <v>628</v>
      </c>
      <c r="M139" s="2">
        <v>679</v>
      </c>
      <c r="N139" s="2">
        <v>726</v>
      </c>
      <c r="O139" s="2">
        <v>765</v>
      </c>
      <c r="P139" s="2">
        <v>756</v>
      </c>
      <c r="Q139" s="2">
        <v>759</v>
      </c>
      <c r="R139" s="2">
        <v>769</v>
      </c>
      <c r="S139" s="2">
        <v>789</v>
      </c>
      <c r="T139" s="2">
        <v>790</v>
      </c>
      <c r="U139" s="2">
        <v>777</v>
      </c>
      <c r="V139" s="2">
        <v>758</v>
      </c>
      <c r="W139" s="2">
        <v>752</v>
      </c>
      <c r="X139" s="2">
        <v>760</v>
      </c>
      <c r="Y139" s="2">
        <v>777</v>
      </c>
      <c r="Z139" s="2">
        <v>776</v>
      </c>
      <c r="AA139" s="2">
        <v>765</v>
      </c>
      <c r="AB139" s="2">
        <v>756</v>
      </c>
      <c r="AC139" s="2">
        <v>739</v>
      </c>
      <c r="AD139" s="2">
        <v>735</v>
      </c>
      <c r="AE139" s="2">
        <v>744</v>
      </c>
      <c r="AF139" s="2">
        <v>735</v>
      </c>
      <c r="AG139" s="7">
        <v>730</v>
      </c>
      <c r="AH139" s="7">
        <f>_xlfn.RANK.EQ(tblAargau[[#This Row],[2011]],tblAargau[2011])</f>
        <v>183</v>
      </c>
      <c r="AI139" s="4">
        <f t="shared" si="8"/>
        <v>0.12949640287769792</v>
      </c>
      <c r="AJ139" s="4">
        <f t="shared" si="9"/>
        <v>0.11634756995581741</v>
      </c>
      <c r="AK139" s="4">
        <f t="shared" si="10"/>
        <v>-2.9255319148936199E-2</v>
      </c>
      <c r="AL139" s="10">
        <f>_xlfn.RANK.EQ(tblAargau[[#This Row],[2001-2011]],tblAargau[2001-2011])</f>
        <v>209</v>
      </c>
      <c r="AM139" s="5">
        <f t="shared" si="11"/>
        <v>0.31294964028776984</v>
      </c>
      <c r="AN139" s="9">
        <f>_xlfn.RANK.EQ(tblAargau[[#This Row],[1981-2011]],tblAargau[1981-2011])</f>
        <v>151</v>
      </c>
      <c r="AO139" s="6">
        <v>9.91</v>
      </c>
      <c r="AP139" s="9">
        <f>_xlfn.RANK.EQ(tblAargau[[#This Row],[Fläche in km²]],tblAargau[Fläche in km²])</f>
        <v>35</v>
      </c>
      <c r="AQ139" s="7">
        <v>74</v>
      </c>
      <c r="AR139" s="7">
        <f>_xlfn.RANK.EQ(tblAargau[[#This Row],[Einwohner/km²]],tblAargau[Einwohner/km²])</f>
        <v>211</v>
      </c>
      <c r="AS139" s="2">
        <v>112</v>
      </c>
      <c r="AT139" s="2">
        <f>_xlfn.RANK.EQ(tblAargau[[#This Row],[Tax]],tblAargau[Tax],1)</f>
        <v>130</v>
      </c>
    </row>
    <row r="140" spans="1:46" x14ac:dyDescent="0.2">
      <c r="A140" s="1" t="s">
        <v>62</v>
      </c>
      <c r="B140" s="1" t="s">
        <v>43</v>
      </c>
      <c r="C140" s="7">
        <v>2662</v>
      </c>
      <c r="D140" s="7">
        <v>2661</v>
      </c>
      <c r="E140" s="7">
        <v>2625</v>
      </c>
      <c r="F140" s="7">
        <v>2726</v>
      </c>
      <c r="G140" s="7">
        <v>2647</v>
      </c>
      <c r="H140" s="7">
        <v>2641</v>
      </c>
      <c r="I140" s="7">
        <v>2599</v>
      </c>
      <c r="J140" s="7">
        <v>2601</v>
      </c>
      <c r="K140" s="7">
        <v>2565</v>
      </c>
      <c r="L140" s="7">
        <v>2572</v>
      </c>
      <c r="M140" s="7">
        <v>2589</v>
      </c>
      <c r="N140" s="7">
        <v>2559</v>
      </c>
      <c r="O140" s="7">
        <v>2548</v>
      </c>
      <c r="P140" s="7">
        <v>2540</v>
      </c>
      <c r="Q140" s="7">
        <v>2476</v>
      </c>
      <c r="R140" s="7">
        <v>2445</v>
      </c>
      <c r="S140" s="7">
        <v>2352</v>
      </c>
      <c r="T140" s="7">
        <v>2275</v>
      </c>
      <c r="U140" s="7">
        <v>2347</v>
      </c>
      <c r="V140" s="7">
        <v>2361</v>
      </c>
      <c r="W140" s="7">
        <v>2490</v>
      </c>
      <c r="X140" s="7">
        <v>2590</v>
      </c>
      <c r="Y140" s="7">
        <v>2629</v>
      </c>
      <c r="Z140" s="7">
        <v>2657</v>
      </c>
      <c r="AA140" s="7">
        <v>2653</v>
      </c>
      <c r="AB140" s="7">
        <v>2713</v>
      </c>
      <c r="AC140" s="7">
        <v>2751</v>
      </c>
      <c r="AD140" s="7">
        <v>2823</v>
      </c>
      <c r="AE140" s="7">
        <v>2805</v>
      </c>
      <c r="AF140" s="7">
        <v>2824</v>
      </c>
      <c r="AG140" s="7">
        <v>2941</v>
      </c>
      <c r="AH140" s="7">
        <f>_xlfn.RANK.EQ(tblAargau[[#This Row],[2011]],tblAargau[2011])</f>
        <v>69</v>
      </c>
      <c r="AI140" s="4">
        <f t="shared" si="8"/>
        <v>-3.3809166040571048E-2</v>
      </c>
      <c r="AJ140" s="4">
        <f t="shared" si="9"/>
        <v>-8.8064889918887612E-2</v>
      </c>
      <c r="AK140" s="4">
        <f t="shared" si="10"/>
        <v>0.18112449799196795</v>
      </c>
      <c r="AL140" s="10">
        <f>_xlfn.RANK.EQ(tblAargau[[#This Row],[2001-2011]],tblAargau[2001-2011])</f>
        <v>57</v>
      </c>
      <c r="AM140" s="5">
        <f t="shared" si="11"/>
        <v>0.10480841472577018</v>
      </c>
      <c r="AN140" s="9">
        <f>_xlfn.RANK.EQ(tblAargau[[#This Row],[1981-2011]],tblAargau[1981-2011])</f>
        <v>209</v>
      </c>
      <c r="AO140" s="6">
        <v>1.55</v>
      </c>
      <c r="AP140" s="9">
        <f>_xlfn.RANK.EQ(tblAargau[[#This Row],[Fläche in km²]],tblAargau[Fläche in km²])</f>
        <v>214</v>
      </c>
      <c r="AQ140" s="7">
        <v>1897</v>
      </c>
      <c r="AR140" s="7">
        <f>_xlfn.RANK.EQ(tblAargau[[#This Row],[Einwohner/km²]],tblAargau[Einwohner/km²])</f>
        <v>2</v>
      </c>
      <c r="AS140" s="2">
        <v>113</v>
      </c>
      <c r="AT140" s="2">
        <f>_xlfn.RANK.EQ(tblAargau[[#This Row],[Tax]],tblAargau[Tax],1)</f>
        <v>139</v>
      </c>
    </row>
    <row r="141" spans="1:46" x14ac:dyDescent="0.2">
      <c r="A141" s="1" t="s">
        <v>89</v>
      </c>
      <c r="B141" s="1" t="s">
        <v>254</v>
      </c>
      <c r="C141" s="7">
        <v>11593</v>
      </c>
      <c r="D141" s="7">
        <v>11480</v>
      </c>
      <c r="E141" s="7">
        <v>11434</v>
      </c>
      <c r="F141" s="7">
        <v>11394</v>
      </c>
      <c r="G141" s="7">
        <v>11484</v>
      </c>
      <c r="H141" s="7">
        <v>11553</v>
      </c>
      <c r="I141" s="7">
        <v>11774</v>
      </c>
      <c r="J141" s="7">
        <v>11982</v>
      </c>
      <c r="K141" s="7">
        <v>12039</v>
      </c>
      <c r="L141" s="7">
        <v>12119</v>
      </c>
      <c r="M141" s="7">
        <v>12376</v>
      </c>
      <c r="N141" s="7">
        <v>12455</v>
      </c>
      <c r="O141" s="7">
        <v>12626</v>
      </c>
      <c r="P141" s="7">
        <v>12773</v>
      </c>
      <c r="Q141" s="7">
        <v>12892</v>
      </c>
      <c r="R141" s="7">
        <v>12874</v>
      </c>
      <c r="S141" s="7">
        <v>12878</v>
      </c>
      <c r="T141" s="7">
        <v>12926</v>
      </c>
      <c r="U141" s="7">
        <v>13094</v>
      </c>
      <c r="V141" s="7">
        <v>13223</v>
      </c>
      <c r="W141" s="7">
        <v>13514</v>
      </c>
      <c r="X141" s="7">
        <v>13687</v>
      </c>
      <c r="Y141" s="7">
        <v>13787</v>
      </c>
      <c r="Z141" s="7">
        <v>13887</v>
      </c>
      <c r="AA141" s="7">
        <v>14035</v>
      </c>
      <c r="AB141" s="7">
        <v>14086</v>
      </c>
      <c r="AC141" s="7">
        <v>14091</v>
      </c>
      <c r="AD141" s="7">
        <v>14120</v>
      </c>
      <c r="AE141" s="7">
        <v>14303</v>
      </c>
      <c r="AF141" s="7">
        <v>14416</v>
      </c>
      <c r="AG141" s="7">
        <v>14623</v>
      </c>
      <c r="AH141" s="7">
        <f>_xlfn.RANK.EQ(tblAargau[[#This Row],[2011]],tblAargau[2011])</f>
        <v>4</v>
      </c>
      <c r="AI141" s="4">
        <f t="shared" si="8"/>
        <v>4.5372207366514372E-2</v>
      </c>
      <c r="AJ141" s="4">
        <f t="shared" si="9"/>
        <v>6.84389140271493E-2</v>
      </c>
      <c r="AK141" s="4">
        <f t="shared" si="10"/>
        <v>8.2063045730353723E-2</v>
      </c>
      <c r="AL141" s="10">
        <f>_xlfn.RANK.EQ(tblAargau[[#This Row],[2001-2011]],tblAargau[2001-2011])</f>
        <v>139</v>
      </c>
      <c r="AM141" s="5">
        <f t="shared" si="11"/>
        <v>0.26136461657897003</v>
      </c>
      <c r="AN141" s="9">
        <f>_xlfn.RANK.EQ(tblAargau[[#This Row],[1981-2011]],tblAargau[1981-2011])</f>
        <v>167</v>
      </c>
      <c r="AO141" s="6">
        <v>12.48</v>
      </c>
      <c r="AP141" s="9">
        <f>_xlfn.RANK.EQ(tblAargau[[#This Row],[Fläche in km²]],tblAargau[Fläche in km²])</f>
        <v>16</v>
      </c>
      <c r="AQ141" s="7">
        <v>1172</v>
      </c>
      <c r="AR141" s="7">
        <f>_xlfn.RANK.EQ(tblAargau[[#This Row],[Einwohner/km²]],tblAargau[Einwohner/km²])</f>
        <v>16</v>
      </c>
      <c r="AS141" s="2">
        <v>113</v>
      </c>
      <c r="AT141" s="2">
        <f>_xlfn.RANK.EQ(tblAargau[[#This Row],[Tax]],tblAargau[Tax],1)</f>
        <v>139</v>
      </c>
    </row>
    <row r="142" spans="1:46" x14ac:dyDescent="0.2">
      <c r="A142" s="1" t="s">
        <v>84</v>
      </c>
      <c r="B142" s="1" t="s">
        <v>254</v>
      </c>
      <c r="C142" s="2">
        <v>867</v>
      </c>
      <c r="D142" s="2">
        <v>872</v>
      </c>
      <c r="E142" s="2">
        <v>881</v>
      </c>
      <c r="F142" s="2">
        <v>899</v>
      </c>
      <c r="G142" s="2">
        <v>953</v>
      </c>
      <c r="H142" s="2">
        <v>959</v>
      </c>
      <c r="I142" s="2">
        <v>942</v>
      </c>
      <c r="J142" s="2">
        <v>992</v>
      </c>
      <c r="K142" s="2">
        <v>1006</v>
      </c>
      <c r="L142" s="2">
        <v>1016</v>
      </c>
      <c r="M142" s="2">
        <v>1059</v>
      </c>
      <c r="N142" s="2">
        <v>1083</v>
      </c>
      <c r="O142" s="2">
        <v>1101</v>
      </c>
      <c r="P142" s="2">
        <v>1134</v>
      </c>
      <c r="Q142" s="2">
        <v>1169</v>
      </c>
      <c r="R142" s="2">
        <v>1129</v>
      </c>
      <c r="S142" s="2">
        <v>1134</v>
      </c>
      <c r="T142" s="2">
        <v>1141</v>
      </c>
      <c r="U142" s="2">
        <v>1172</v>
      </c>
      <c r="V142" s="2">
        <v>1206</v>
      </c>
      <c r="W142" s="2">
        <v>1175</v>
      </c>
      <c r="X142" s="2">
        <v>1203</v>
      </c>
      <c r="Y142" s="2">
        <v>1210</v>
      </c>
      <c r="Z142" s="2">
        <v>1245</v>
      </c>
      <c r="AA142" s="2">
        <v>1274</v>
      </c>
      <c r="AB142" s="2">
        <v>1311</v>
      </c>
      <c r="AC142" s="2">
        <v>1336</v>
      </c>
      <c r="AD142" s="2">
        <v>1364</v>
      </c>
      <c r="AE142" s="2">
        <v>1361</v>
      </c>
      <c r="AF142" s="2">
        <v>1357</v>
      </c>
      <c r="AG142" s="7">
        <v>1359</v>
      </c>
      <c r="AH142" s="7">
        <f>_xlfn.RANK.EQ(tblAargau[[#This Row],[2011]],tblAargau[2011])</f>
        <v>126</v>
      </c>
      <c r="AI142" s="4">
        <f t="shared" si="8"/>
        <v>0.17185697808535183</v>
      </c>
      <c r="AJ142" s="4">
        <f t="shared" si="9"/>
        <v>0.13881019830028318</v>
      </c>
      <c r="AK142" s="4">
        <f t="shared" si="10"/>
        <v>0.15659574468085102</v>
      </c>
      <c r="AL142" s="10">
        <f>_xlfn.RANK.EQ(tblAargau[[#This Row],[2001-2011]],tblAargau[2001-2011])</f>
        <v>68</v>
      </c>
      <c r="AM142" s="5">
        <f t="shared" si="11"/>
        <v>0.56747404844290661</v>
      </c>
      <c r="AN142" s="9">
        <f>_xlfn.RANK.EQ(tblAargau[[#This Row],[1981-2011]],tblAargau[1981-2011])</f>
        <v>73</v>
      </c>
      <c r="AO142" s="6">
        <v>3.29</v>
      </c>
      <c r="AP142" s="9">
        <f>_xlfn.RANK.EQ(tblAargau[[#This Row],[Fläche in km²]],tblAargau[Fläche in km²])</f>
        <v>177</v>
      </c>
      <c r="AQ142" s="7">
        <v>413</v>
      </c>
      <c r="AR142" s="7">
        <f>_xlfn.RANK.EQ(tblAargau[[#This Row],[Einwohner/km²]],tblAargau[Einwohner/km²])</f>
        <v>87</v>
      </c>
      <c r="AS142" s="2">
        <v>113</v>
      </c>
      <c r="AT142" s="2">
        <f>_xlfn.RANK.EQ(tblAargau[[#This Row],[Tax]],tblAargau[Tax],1)</f>
        <v>139</v>
      </c>
    </row>
    <row r="143" spans="1:46" x14ac:dyDescent="0.2">
      <c r="A143" s="1" t="s">
        <v>183</v>
      </c>
      <c r="B143" s="1" t="s">
        <v>256</v>
      </c>
      <c r="C143" s="2">
        <v>676</v>
      </c>
      <c r="D143" s="2">
        <v>685</v>
      </c>
      <c r="E143" s="2">
        <v>719</v>
      </c>
      <c r="F143" s="2">
        <v>711</v>
      </c>
      <c r="G143" s="2">
        <v>724</v>
      </c>
      <c r="H143" s="2">
        <v>746</v>
      </c>
      <c r="I143" s="2">
        <v>773</v>
      </c>
      <c r="J143" s="2">
        <v>782</v>
      </c>
      <c r="K143" s="2">
        <v>814</v>
      </c>
      <c r="L143" s="2">
        <v>830</v>
      </c>
      <c r="M143" s="2">
        <v>841</v>
      </c>
      <c r="N143" s="2">
        <v>854</v>
      </c>
      <c r="O143" s="2">
        <v>850</v>
      </c>
      <c r="P143" s="2">
        <v>875</v>
      </c>
      <c r="Q143" s="2">
        <v>888</v>
      </c>
      <c r="R143" s="2">
        <v>909</v>
      </c>
      <c r="S143" s="2">
        <v>909</v>
      </c>
      <c r="T143" s="2">
        <v>892</v>
      </c>
      <c r="U143" s="2">
        <v>868</v>
      </c>
      <c r="V143" s="2">
        <v>868</v>
      </c>
      <c r="W143" s="2">
        <v>874</v>
      </c>
      <c r="X143" s="2">
        <v>882</v>
      </c>
      <c r="Y143" s="2">
        <v>890</v>
      </c>
      <c r="Z143" s="2">
        <v>938</v>
      </c>
      <c r="AA143" s="2">
        <v>942</v>
      </c>
      <c r="AB143" s="2">
        <v>946</v>
      </c>
      <c r="AC143" s="2">
        <v>946</v>
      </c>
      <c r="AD143" s="2">
        <v>963</v>
      </c>
      <c r="AE143" s="2">
        <v>965</v>
      </c>
      <c r="AF143" s="2">
        <v>1004</v>
      </c>
      <c r="AG143" s="7">
        <v>1037</v>
      </c>
      <c r="AH143" s="7">
        <f>_xlfn.RANK.EQ(tblAargau[[#This Row],[2011]],tblAargau[2011])</f>
        <v>148</v>
      </c>
      <c r="AI143" s="4">
        <f t="shared" si="8"/>
        <v>0.22781065088757391</v>
      </c>
      <c r="AJ143" s="4">
        <f t="shared" si="9"/>
        <v>3.2104637336504149E-2</v>
      </c>
      <c r="AK143" s="4">
        <f t="shared" si="10"/>
        <v>0.18649885583524028</v>
      </c>
      <c r="AL143" s="10">
        <f>_xlfn.RANK.EQ(tblAargau[[#This Row],[2001-2011]],tblAargau[2001-2011])</f>
        <v>49</v>
      </c>
      <c r="AM143" s="5">
        <f t="shared" si="11"/>
        <v>0.53402366863905315</v>
      </c>
      <c r="AN143" s="9">
        <f>_xlfn.RANK.EQ(tblAargau[[#This Row],[1981-2011]],tblAargau[1981-2011])</f>
        <v>80</v>
      </c>
      <c r="AO143" s="6">
        <v>5.77</v>
      </c>
      <c r="AP143" s="9">
        <f>_xlfn.RANK.EQ(tblAargau[[#This Row],[Fläche in km²]],tblAargau[Fläche in km²])</f>
        <v>100</v>
      </c>
      <c r="AQ143" s="7">
        <v>180</v>
      </c>
      <c r="AR143" s="7">
        <f>_xlfn.RANK.EQ(tblAargau[[#This Row],[Einwohner/km²]],tblAargau[Einwohner/km²])</f>
        <v>164</v>
      </c>
      <c r="AS143" s="2">
        <v>113</v>
      </c>
      <c r="AT143" s="2">
        <f>_xlfn.RANK.EQ(tblAargau[[#This Row],[Tax]],tblAargau[Tax],1)</f>
        <v>139</v>
      </c>
    </row>
    <row r="144" spans="1:46" x14ac:dyDescent="0.2">
      <c r="A144" s="1" t="s">
        <v>192</v>
      </c>
      <c r="B144" s="1" t="s">
        <v>256</v>
      </c>
      <c r="C144" s="2">
        <v>300</v>
      </c>
      <c r="D144" s="2">
        <v>320</v>
      </c>
      <c r="E144" s="2">
        <v>329</v>
      </c>
      <c r="F144" s="2">
        <v>368</v>
      </c>
      <c r="G144" s="2">
        <v>439</v>
      </c>
      <c r="H144" s="2">
        <v>476</v>
      </c>
      <c r="I144" s="2">
        <v>497</v>
      </c>
      <c r="J144" s="2">
        <v>519</v>
      </c>
      <c r="K144" s="2">
        <v>580</v>
      </c>
      <c r="L144" s="2">
        <v>618</v>
      </c>
      <c r="M144" s="2">
        <v>601</v>
      </c>
      <c r="N144" s="2">
        <v>609</v>
      </c>
      <c r="O144" s="2">
        <v>645</v>
      </c>
      <c r="P144" s="2">
        <v>661</v>
      </c>
      <c r="Q144" s="2">
        <v>729</v>
      </c>
      <c r="R144" s="2">
        <v>763</v>
      </c>
      <c r="S144" s="2">
        <v>796</v>
      </c>
      <c r="T144" s="2">
        <v>811</v>
      </c>
      <c r="U144" s="2">
        <v>799</v>
      </c>
      <c r="V144" s="2">
        <v>804</v>
      </c>
      <c r="W144" s="2">
        <v>799</v>
      </c>
      <c r="X144" s="2">
        <v>806</v>
      </c>
      <c r="Y144" s="2">
        <v>808</v>
      </c>
      <c r="Z144" s="2">
        <v>824</v>
      </c>
      <c r="AA144" s="2">
        <v>812</v>
      </c>
      <c r="AB144" s="2">
        <v>799</v>
      </c>
      <c r="AC144" s="2">
        <v>820</v>
      </c>
      <c r="AD144" s="2">
        <v>842</v>
      </c>
      <c r="AE144" s="2">
        <v>839</v>
      </c>
      <c r="AF144" s="2">
        <v>827</v>
      </c>
      <c r="AG144" s="7">
        <v>803</v>
      </c>
      <c r="AH144" s="7">
        <f>_xlfn.RANK.EQ(tblAargau[[#This Row],[2011]],tblAargau[2011])</f>
        <v>174</v>
      </c>
      <c r="AI144" s="4">
        <f t="shared" si="8"/>
        <v>1.06</v>
      </c>
      <c r="AJ144" s="4">
        <f t="shared" si="9"/>
        <v>0.33777038269550741</v>
      </c>
      <c r="AK144" s="4">
        <f t="shared" si="10"/>
        <v>5.0062578222778154E-3</v>
      </c>
      <c r="AL144" s="10">
        <f>_xlfn.RANK.EQ(tblAargau[[#This Row],[2001-2011]],tblAargau[2001-2011])</f>
        <v>194</v>
      </c>
      <c r="AM144" s="5">
        <f t="shared" si="11"/>
        <v>1.6766666666666667</v>
      </c>
      <c r="AN144" s="9">
        <f>_xlfn.RANK.EQ(tblAargau[[#This Row],[1981-2011]],tblAargau[1981-2011])</f>
        <v>5</v>
      </c>
      <c r="AO144" s="6">
        <v>4.49</v>
      </c>
      <c r="AP144" s="9">
        <f>_xlfn.RANK.EQ(tblAargau[[#This Row],[Fläche in km²]],tblAargau[Fläche in km²])</f>
        <v>136</v>
      </c>
      <c r="AQ144" s="7">
        <v>179</v>
      </c>
      <c r="AR144" s="7">
        <f>_xlfn.RANK.EQ(tblAargau[[#This Row],[Einwohner/km²]],tblAargau[Einwohner/km²])</f>
        <v>165</v>
      </c>
      <c r="AS144" s="2">
        <v>113</v>
      </c>
      <c r="AT144" s="2">
        <f>_xlfn.RANK.EQ(tblAargau[[#This Row],[Tax]],tblAargau[Tax],1)</f>
        <v>139</v>
      </c>
    </row>
    <row r="145" spans="1:46" x14ac:dyDescent="0.2">
      <c r="A145" s="1" t="s">
        <v>222</v>
      </c>
      <c r="B145" s="1" t="s">
        <v>226</v>
      </c>
      <c r="C145" s="7">
        <v>3846</v>
      </c>
      <c r="D145" s="7">
        <v>3871</v>
      </c>
      <c r="E145" s="7">
        <v>3897</v>
      </c>
      <c r="F145" s="7">
        <v>3907</v>
      </c>
      <c r="G145" s="7">
        <v>3925</v>
      </c>
      <c r="H145" s="7">
        <v>3966</v>
      </c>
      <c r="I145" s="7">
        <v>4007</v>
      </c>
      <c r="J145" s="7">
        <v>3999</v>
      </c>
      <c r="K145" s="7">
        <v>4012</v>
      </c>
      <c r="L145" s="7">
        <v>3989</v>
      </c>
      <c r="M145" s="7">
        <v>4012</v>
      </c>
      <c r="N145" s="7">
        <v>4011</v>
      </c>
      <c r="O145" s="7">
        <v>3976</v>
      </c>
      <c r="P145" s="7">
        <v>3955</v>
      </c>
      <c r="Q145" s="7">
        <v>4022</v>
      </c>
      <c r="R145" s="7">
        <v>4059</v>
      </c>
      <c r="S145" s="7">
        <v>4031</v>
      </c>
      <c r="T145" s="7">
        <v>3996</v>
      </c>
      <c r="U145" s="7">
        <v>4089</v>
      </c>
      <c r="V145" s="7">
        <v>4142</v>
      </c>
      <c r="W145" s="7">
        <v>4063</v>
      </c>
      <c r="X145" s="7">
        <v>4135</v>
      </c>
      <c r="Y145" s="7">
        <v>4153</v>
      </c>
      <c r="Z145" s="7">
        <v>4171</v>
      </c>
      <c r="AA145" s="7">
        <v>4246</v>
      </c>
      <c r="AB145" s="7">
        <v>4320</v>
      </c>
      <c r="AC145" s="7">
        <v>4337</v>
      </c>
      <c r="AD145" s="7">
        <v>4471</v>
      </c>
      <c r="AE145" s="7">
        <v>4515</v>
      </c>
      <c r="AF145" s="7">
        <v>4523</v>
      </c>
      <c r="AG145" s="7">
        <v>4576</v>
      </c>
      <c r="AH145" s="7">
        <f>_xlfn.RANK.EQ(tblAargau[[#This Row],[2011]],tblAargau[2011])</f>
        <v>36</v>
      </c>
      <c r="AI145" s="4">
        <f t="shared" si="8"/>
        <v>3.7181487259490442E-2</v>
      </c>
      <c r="AJ145" s="4">
        <f t="shared" si="9"/>
        <v>3.2402791625124605E-2</v>
      </c>
      <c r="AK145" s="4">
        <f t="shared" si="10"/>
        <v>0.12626138321437352</v>
      </c>
      <c r="AL145" s="10">
        <f>_xlfn.RANK.EQ(tblAargau[[#This Row],[2001-2011]],tblAargau[2001-2011])</f>
        <v>98</v>
      </c>
      <c r="AM145" s="5">
        <f t="shared" si="11"/>
        <v>0.18980759230369215</v>
      </c>
      <c r="AN145" s="9">
        <f>_xlfn.RANK.EQ(tblAargau[[#This Row],[1981-2011]],tblAargau[1981-2011])</f>
        <v>190</v>
      </c>
      <c r="AO145" s="6">
        <v>6.01</v>
      </c>
      <c r="AP145" s="9">
        <f>_xlfn.RANK.EQ(tblAargau[[#This Row],[Fläche in km²]],tblAargau[Fläche in km²])</f>
        <v>93</v>
      </c>
      <c r="AQ145" s="7">
        <v>761</v>
      </c>
      <c r="AR145" s="7">
        <f>_xlfn.RANK.EQ(tblAargau[[#This Row],[Einwohner/km²]],tblAargau[Einwohner/km²])</f>
        <v>42</v>
      </c>
      <c r="AS145" s="2">
        <v>114</v>
      </c>
      <c r="AT145" s="2">
        <f>_xlfn.RANK.EQ(tblAargau[[#This Row],[Tax]],tblAargau[Tax],1)</f>
        <v>144</v>
      </c>
    </row>
    <row r="146" spans="1:46" x14ac:dyDescent="0.2">
      <c r="A146" s="1" t="s">
        <v>138</v>
      </c>
      <c r="B146" s="1" t="s">
        <v>145</v>
      </c>
      <c r="C146" s="7">
        <v>1061</v>
      </c>
      <c r="D146" s="7">
        <v>1053</v>
      </c>
      <c r="E146" s="7">
        <v>1071</v>
      </c>
      <c r="F146" s="7">
        <v>1071</v>
      </c>
      <c r="G146" s="7">
        <v>1119</v>
      </c>
      <c r="H146" s="7">
        <v>1168</v>
      </c>
      <c r="I146" s="7">
        <v>1209</v>
      </c>
      <c r="J146" s="7">
        <v>1292</v>
      </c>
      <c r="K146" s="7">
        <v>1303</v>
      </c>
      <c r="L146" s="7">
        <v>1376</v>
      </c>
      <c r="M146" s="7">
        <v>1450</v>
      </c>
      <c r="N146" s="7">
        <v>1483</v>
      </c>
      <c r="O146" s="7">
        <v>1538</v>
      </c>
      <c r="P146" s="7">
        <v>1538</v>
      </c>
      <c r="Q146" s="7">
        <v>1563</v>
      </c>
      <c r="R146" s="7">
        <v>1608</v>
      </c>
      <c r="S146" s="7">
        <v>1670</v>
      </c>
      <c r="T146" s="7">
        <v>1713</v>
      </c>
      <c r="U146" s="7">
        <v>1746</v>
      </c>
      <c r="V146" s="7">
        <v>1745</v>
      </c>
      <c r="W146" s="7">
        <v>1774</v>
      </c>
      <c r="X146" s="7">
        <v>1831</v>
      </c>
      <c r="Y146" s="7">
        <v>1821</v>
      </c>
      <c r="Z146" s="7">
        <v>1848</v>
      </c>
      <c r="AA146" s="7">
        <v>1899</v>
      </c>
      <c r="AB146" s="7">
        <v>1929</v>
      </c>
      <c r="AC146" s="7">
        <v>1950</v>
      </c>
      <c r="AD146" s="7">
        <v>1993</v>
      </c>
      <c r="AE146" s="7">
        <v>1979</v>
      </c>
      <c r="AF146" s="7">
        <v>2001</v>
      </c>
      <c r="AG146" s="7">
        <v>2103</v>
      </c>
      <c r="AH146" s="7">
        <f>_xlfn.RANK.EQ(tblAargau[[#This Row],[2011]],tblAargau[2011])</f>
        <v>92</v>
      </c>
      <c r="AI146" s="4">
        <f t="shared" si="8"/>
        <v>0.29688972667294999</v>
      </c>
      <c r="AJ146" s="4">
        <f t="shared" si="9"/>
        <v>0.20344827586206904</v>
      </c>
      <c r="AK146" s="4">
        <f t="shared" si="10"/>
        <v>0.18545659526493807</v>
      </c>
      <c r="AL146" s="10">
        <f>_xlfn.RANK.EQ(tblAargau[[#This Row],[2001-2011]],tblAargau[2001-2011])</f>
        <v>50</v>
      </c>
      <c r="AM146" s="5">
        <f t="shared" si="11"/>
        <v>0.98209236569274272</v>
      </c>
      <c r="AN146" s="9">
        <f>_xlfn.RANK.EQ(tblAargau[[#This Row],[1981-2011]],tblAargau[1981-2011])</f>
        <v>26</v>
      </c>
      <c r="AO146" s="6">
        <v>7.08</v>
      </c>
      <c r="AP146" s="9">
        <f>_xlfn.RANK.EQ(tblAargau[[#This Row],[Fläche in km²]],tblAargau[Fläche in km²])</f>
        <v>73</v>
      </c>
      <c r="AQ146" s="7">
        <v>297</v>
      </c>
      <c r="AR146" s="7">
        <f>_xlfn.RANK.EQ(tblAargau[[#This Row],[Einwohner/km²]],tblAargau[Einwohner/km²])</f>
        <v>119</v>
      </c>
      <c r="AS146" s="2">
        <v>114</v>
      </c>
      <c r="AT146" s="2">
        <f>_xlfn.RANK.EQ(tblAargau[[#This Row],[Tax]],tblAargau[Tax],1)</f>
        <v>144</v>
      </c>
    </row>
    <row r="147" spans="1:46" x14ac:dyDescent="0.2">
      <c r="A147" s="1" t="s">
        <v>130</v>
      </c>
      <c r="B147" s="1" t="s">
        <v>255</v>
      </c>
      <c r="C147" s="7">
        <v>1880</v>
      </c>
      <c r="D147" s="7">
        <v>1922</v>
      </c>
      <c r="E147" s="7">
        <v>1960</v>
      </c>
      <c r="F147" s="7">
        <v>1994</v>
      </c>
      <c r="G147" s="7">
        <v>2016</v>
      </c>
      <c r="H147" s="7">
        <v>2048</v>
      </c>
      <c r="I147" s="7">
        <v>1984</v>
      </c>
      <c r="J147" s="7">
        <v>2016</v>
      </c>
      <c r="K147" s="7">
        <v>2046</v>
      </c>
      <c r="L147" s="7">
        <v>2096</v>
      </c>
      <c r="M147" s="7">
        <v>2172</v>
      </c>
      <c r="N147" s="7">
        <v>2158</v>
      </c>
      <c r="O147" s="7">
        <v>2212</v>
      </c>
      <c r="P147" s="7">
        <v>2219</v>
      </c>
      <c r="Q147" s="7">
        <v>2230</v>
      </c>
      <c r="R147" s="7">
        <v>2266</v>
      </c>
      <c r="S147" s="7">
        <v>2252</v>
      </c>
      <c r="T147" s="7">
        <v>2246</v>
      </c>
      <c r="U147" s="7">
        <v>2240</v>
      </c>
      <c r="V147" s="7">
        <v>2230</v>
      </c>
      <c r="W147" s="7">
        <v>2248</v>
      </c>
      <c r="X147" s="7">
        <v>2259</v>
      </c>
      <c r="Y147" s="7">
        <v>2264</v>
      </c>
      <c r="Z147" s="7">
        <v>2338</v>
      </c>
      <c r="AA147" s="7">
        <v>2373</v>
      </c>
      <c r="AB147" s="7">
        <v>2379</v>
      </c>
      <c r="AC147" s="7">
        <v>2354</v>
      </c>
      <c r="AD147" s="7">
        <v>2382</v>
      </c>
      <c r="AE147" s="7">
        <v>2396</v>
      </c>
      <c r="AF147" s="7">
        <v>2438</v>
      </c>
      <c r="AG147" s="7">
        <v>2477</v>
      </c>
      <c r="AH147" s="7">
        <f>_xlfn.RANK.EQ(tblAargau[[#This Row],[2011]],tblAargau[2011])</f>
        <v>83</v>
      </c>
      <c r="AI147" s="4">
        <f t="shared" si="8"/>
        <v>0.11489361702127665</v>
      </c>
      <c r="AJ147" s="4">
        <f t="shared" si="9"/>
        <v>2.6703499079189674E-2</v>
      </c>
      <c r="AK147" s="4">
        <f t="shared" si="10"/>
        <v>0.10186832740213525</v>
      </c>
      <c r="AL147" s="10">
        <f>_xlfn.RANK.EQ(tblAargau[[#This Row],[2001-2011]],tblAargau[2001-2011])</f>
        <v>123</v>
      </c>
      <c r="AM147" s="5">
        <f t="shared" si="11"/>
        <v>0.31755319148936167</v>
      </c>
      <c r="AN147" s="9">
        <f>_xlfn.RANK.EQ(tblAargau[[#This Row],[1981-2011]],tblAargau[1981-2011])</f>
        <v>149</v>
      </c>
      <c r="AO147" s="6">
        <v>9.41</v>
      </c>
      <c r="AP147" s="9">
        <f>_xlfn.RANK.EQ(tblAargau[[#This Row],[Fläche in km²]],tblAargau[Fläche in km²])</f>
        <v>42</v>
      </c>
      <c r="AQ147" s="7">
        <v>263</v>
      </c>
      <c r="AR147" s="7">
        <f>_xlfn.RANK.EQ(tblAargau[[#This Row],[Einwohner/km²]],tblAargau[Einwohner/km²])</f>
        <v>126</v>
      </c>
      <c r="AS147" s="2">
        <v>114</v>
      </c>
      <c r="AT147" s="2">
        <f>_xlfn.RANK.EQ(tblAargau[[#This Row],[Tax]],tblAargau[Tax],1)</f>
        <v>144</v>
      </c>
    </row>
    <row r="148" spans="1:46" x14ac:dyDescent="0.2">
      <c r="A148" s="1" t="s">
        <v>231</v>
      </c>
      <c r="B148" s="1" t="s">
        <v>257</v>
      </c>
      <c r="C148" s="2">
        <v>1524</v>
      </c>
      <c r="D148" s="2">
        <v>1549</v>
      </c>
      <c r="E148" s="2">
        <v>1532</v>
      </c>
      <c r="F148" s="2">
        <v>1520</v>
      </c>
      <c r="G148" s="2">
        <v>1497</v>
      </c>
      <c r="H148" s="2">
        <v>1517</v>
      </c>
      <c r="I148" s="2">
        <v>1522</v>
      </c>
      <c r="J148" s="2">
        <v>1526</v>
      </c>
      <c r="K148" s="2">
        <v>1526</v>
      </c>
      <c r="L148" s="2">
        <v>1546</v>
      </c>
      <c r="M148" s="2">
        <v>1588</v>
      </c>
      <c r="N148" s="2">
        <v>1588</v>
      </c>
      <c r="O148" s="2">
        <v>1603</v>
      </c>
      <c r="P148" s="2">
        <v>1627</v>
      </c>
      <c r="Q148" s="2">
        <v>1719</v>
      </c>
      <c r="R148" s="2">
        <v>1734</v>
      </c>
      <c r="S148" s="2">
        <v>1741</v>
      </c>
      <c r="T148" s="2">
        <v>1747</v>
      </c>
      <c r="U148" s="2">
        <v>1772</v>
      </c>
      <c r="V148" s="2">
        <v>1812</v>
      </c>
      <c r="W148" s="2">
        <v>1839</v>
      </c>
      <c r="X148" s="2">
        <v>1885</v>
      </c>
      <c r="Y148" s="2">
        <v>1912</v>
      </c>
      <c r="Z148" s="2">
        <v>1890</v>
      </c>
      <c r="AA148" s="2">
        <v>1851</v>
      </c>
      <c r="AB148" s="2">
        <v>1902</v>
      </c>
      <c r="AC148" s="2">
        <v>1919</v>
      </c>
      <c r="AD148" s="2">
        <v>1948</v>
      </c>
      <c r="AE148" s="2">
        <v>1977</v>
      </c>
      <c r="AF148" s="2">
        <v>1999</v>
      </c>
      <c r="AG148" s="7">
        <v>2042</v>
      </c>
      <c r="AH148" s="7">
        <f>_xlfn.RANK.EQ(tblAargau[[#This Row],[2011]],tblAargau[2011])</f>
        <v>94</v>
      </c>
      <c r="AI148" s="4">
        <f t="shared" si="8"/>
        <v>1.4435695538057791E-2</v>
      </c>
      <c r="AJ148" s="4">
        <f t="shared" si="9"/>
        <v>0.1410579345088161</v>
      </c>
      <c r="AK148" s="4">
        <f t="shared" si="10"/>
        <v>0.11038607939097345</v>
      </c>
      <c r="AL148" s="10">
        <f>_xlfn.RANK.EQ(tblAargau[[#This Row],[2001-2011]],tblAargau[2001-2011])</f>
        <v>117</v>
      </c>
      <c r="AM148" s="5">
        <f t="shared" si="11"/>
        <v>0.33989501312335957</v>
      </c>
      <c r="AN148" s="9">
        <f>_xlfn.RANK.EQ(tblAargau[[#This Row],[1981-2011]],tblAargau[1981-2011])</f>
        <v>140</v>
      </c>
      <c r="AO148" s="6">
        <v>8.4600000000000009</v>
      </c>
      <c r="AP148" s="9">
        <f>_xlfn.RANK.EQ(tblAargau[[#This Row],[Fläche in km²]],tblAargau[Fläche in km²])</f>
        <v>54</v>
      </c>
      <c r="AQ148" s="7">
        <v>241</v>
      </c>
      <c r="AR148" s="7">
        <f>_xlfn.RANK.EQ(tblAargau[[#This Row],[Einwohner/km²]],tblAargau[Einwohner/km²])</f>
        <v>133</v>
      </c>
      <c r="AS148" s="2">
        <v>114</v>
      </c>
      <c r="AT148" s="2">
        <f>_xlfn.RANK.EQ(tblAargau[[#This Row],[Tax]],tblAargau[Tax],1)</f>
        <v>144</v>
      </c>
    </row>
    <row r="149" spans="1:46" x14ac:dyDescent="0.2">
      <c r="A149" s="1" t="s">
        <v>108</v>
      </c>
      <c r="B149" s="1" t="s">
        <v>96</v>
      </c>
      <c r="C149" s="2">
        <v>476</v>
      </c>
      <c r="D149" s="2">
        <v>475</v>
      </c>
      <c r="E149" s="2">
        <v>465</v>
      </c>
      <c r="F149" s="2">
        <v>464</v>
      </c>
      <c r="G149" s="2">
        <v>469</v>
      </c>
      <c r="H149" s="2">
        <v>454</v>
      </c>
      <c r="I149" s="2">
        <v>463</v>
      </c>
      <c r="J149" s="2">
        <v>456</v>
      </c>
      <c r="K149" s="2">
        <v>455</v>
      </c>
      <c r="L149" s="2">
        <v>462</v>
      </c>
      <c r="M149" s="2">
        <v>433</v>
      </c>
      <c r="N149" s="2">
        <v>431</v>
      </c>
      <c r="O149" s="2">
        <v>434</v>
      </c>
      <c r="P149" s="2">
        <v>430</v>
      </c>
      <c r="Q149" s="2">
        <v>420</v>
      </c>
      <c r="R149" s="2">
        <v>431</v>
      </c>
      <c r="S149" s="2">
        <v>438</v>
      </c>
      <c r="T149" s="2">
        <v>440</v>
      </c>
      <c r="U149" s="2">
        <v>443</v>
      </c>
      <c r="V149" s="2">
        <v>436</v>
      </c>
      <c r="W149" s="2">
        <v>436</v>
      </c>
      <c r="X149" s="2">
        <v>439</v>
      </c>
      <c r="Y149" s="2">
        <v>449</v>
      </c>
      <c r="Z149" s="2">
        <v>456</v>
      </c>
      <c r="AA149" s="2">
        <v>469</v>
      </c>
      <c r="AB149" s="2">
        <v>483</v>
      </c>
      <c r="AC149" s="2">
        <v>485</v>
      </c>
      <c r="AD149" s="2">
        <v>489</v>
      </c>
      <c r="AE149" s="2">
        <v>493</v>
      </c>
      <c r="AF149" s="2">
        <v>497</v>
      </c>
      <c r="AG149" s="7">
        <v>475</v>
      </c>
      <c r="AH149" s="7">
        <f>_xlfn.RANK.EQ(tblAargau[[#This Row],[2011]],tblAargau[2011])</f>
        <v>198</v>
      </c>
      <c r="AI149" s="4">
        <f t="shared" si="8"/>
        <v>-2.9411764705882359E-2</v>
      </c>
      <c r="AJ149" s="4">
        <f t="shared" si="9"/>
        <v>6.9284064665127154E-3</v>
      </c>
      <c r="AK149" s="4">
        <f t="shared" si="10"/>
        <v>8.9449541284403633E-2</v>
      </c>
      <c r="AL149" s="10">
        <f>_xlfn.RANK.EQ(tblAargau[[#This Row],[2001-2011]],tblAargau[2001-2011])</f>
        <v>131</v>
      </c>
      <c r="AM149" s="5">
        <f t="shared" si="11"/>
        <v>-2.1008403361344463E-3</v>
      </c>
      <c r="AN149" s="9">
        <f>_xlfn.RANK.EQ(tblAargau[[#This Row],[1981-2011]],tblAargau[1981-2011])</f>
        <v>216</v>
      </c>
      <c r="AO149" s="6">
        <v>3.38</v>
      </c>
      <c r="AP149" s="9">
        <f>_xlfn.RANK.EQ(tblAargau[[#This Row],[Fläche in km²]],tblAargau[Fläche in km²])</f>
        <v>170</v>
      </c>
      <c r="AQ149" s="7">
        <v>141</v>
      </c>
      <c r="AR149" s="7">
        <f>_xlfn.RANK.EQ(tblAargau[[#This Row],[Einwohner/km²]],tblAargau[Einwohner/km²])</f>
        <v>182</v>
      </c>
      <c r="AS149" s="2">
        <v>114</v>
      </c>
      <c r="AT149" s="2">
        <f>_xlfn.RANK.EQ(tblAargau[[#This Row],[Tax]],tblAargau[Tax],1)</f>
        <v>144</v>
      </c>
    </row>
    <row r="150" spans="1:46" x14ac:dyDescent="0.2">
      <c r="A150" s="1" t="s">
        <v>181</v>
      </c>
      <c r="B150" s="1" t="s">
        <v>256</v>
      </c>
      <c r="C150" s="2">
        <v>390</v>
      </c>
      <c r="D150" s="2">
        <v>397</v>
      </c>
      <c r="E150" s="2">
        <v>394</v>
      </c>
      <c r="F150" s="2">
        <v>397</v>
      </c>
      <c r="G150" s="2">
        <v>421</v>
      </c>
      <c r="H150" s="2">
        <v>429</v>
      </c>
      <c r="I150" s="2">
        <v>434</v>
      </c>
      <c r="J150" s="2">
        <v>444</v>
      </c>
      <c r="K150" s="2">
        <v>468</v>
      </c>
      <c r="L150" s="2">
        <v>485</v>
      </c>
      <c r="M150" s="2">
        <v>514</v>
      </c>
      <c r="N150" s="2">
        <v>519</v>
      </c>
      <c r="O150" s="2">
        <v>529</v>
      </c>
      <c r="P150" s="2">
        <v>540</v>
      </c>
      <c r="Q150" s="2">
        <v>544</v>
      </c>
      <c r="R150" s="2">
        <v>568</v>
      </c>
      <c r="S150" s="2">
        <v>574</v>
      </c>
      <c r="T150" s="2">
        <v>564</v>
      </c>
      <c r="U150" s="2">
        <v>566</v>
      </c>
      <c r="V150" s="2">
        <v>561</v>
      </c>
      <c r="W150" s="2">
        <v>570</v>
      </c>
      <c r="X150" s="2">
        <v>560</v>
      </c>
      <c r="Y150" s="2">
        <v>549</v>
      </c>
      <c r="Z150" s="2">
        <v>540</v>
      </c>
      <c r="AA150" s="2">
        <v>540</v>
      </c>
      <c r="AB150" s="2">
        <v>548</v>
      </c>
      <c r="AC150" s="2">
        <v>565</v>
      </c>
      <c r="AD150" s="2">
        <v>551</v>
      </c>
      <c r="AE150" s="2">
        <v>549</v>
      </c>
      <c r="AF150" s="2">
        <v>553</v>
      </c>
      <c r="AG150" s="7">
        <v>555</v>
      </c>
      <c r="AH150" s="7">
        <f>_xlfn.RANK.EQ(tblAargau[[#This Row],[2011]],tblAargau[2011])</f>
        <v>195</v>
      </c>
      <c r="AI150" s="4">
        <f t="shared" si="8"/>
        <v>0.24358974358974361</v>
      </c>
      <c r="AJ150" s="4">
        <f t="shared" si="9"/>
        <v>9.1439688715953205E-2</v>
      </c>
      <c r="AK150" s="4">
        <f t="shared" si="10"/>
        <v>-2.6315789473684181E-2</v>
      </c>
      <c r="AL150" s="10">
        <f>_xlfn.RANK.EQ(tblAargau[[#This Row],[2001-2011]],tblAargau[2001-2011])</f>
        <v>206</v>
      </c>
      <c r="AM150" s="5">
        <f t="shared" si="11"/>
        <v>0.42307692307692313</v>
      </c>
      <c r="AN150" s="9">
        <f>_xlfn.RANK.EQ(tblAargau[[#This Row],[1981-2011]],tblAargau[1981-2011])</f>
        <v>105</v>
      </c>
      <c r="AO150" s="6">
        <v>4.25</v>
      </c>
      <c r="AP150" s="9">
        <f>_xlfn.RANK.EQ(tblAargau[[#This Row],[Fläche in km²]],tblAargau[Fläche in km²])</f>
        <v>145</v>
      </c>
      <c r="AQ150" s="7">
        <v>131</v>
      </c>
      <c r="AR150" s="7">
        <f>_xlfn.RANK.EQ(tblAargau[[#This Row],[Einwohner/km²]],tblAargau[Einwohner/km²])</f>
        <v>186</v>
      </c>
      <c r="AS150" s="2">
        <v>114</v>
      </c>
      <c r="AT150" s="2">
        <f>_xlfn.RANK.EQ(tblAargau[[#This Row],[Tax]],tblAargau[Tax],1)</f>
        <v>144</v>
      </c>
    </row>
    <row r="151" spans="1:46" x14ac:dyDescent="0.2">
      <c r="A151" s="1" t="s">
        <v>249</v>
      </c>
      <c r="B151" s="1" t="s">
        <v>257</v>
      </c>
      <c r="C151" s="7">
        <v>3066</v>
      </c>
      <c r="D151" s="7">
        <v>3125</v>
      </c>
      <c r="E151" s="7">
        <v>3145</v>
      </c>
      <c r="F151" s="7">
        <v>3109</v>
      </c>
      <c r="G151" s="7">
        <v>3210</v>
      </c>
      <c r="H151" s="7">
        <v>3301</v>
      </c>
      <c r="I151" s="7">
        <v>3320</v>
      </c>
      <c r="J151" s="7">
        <v>3371</v>
      </c>
      <c r="K151" s="7">
        <v>3402</v>
      </c>
      <c r="L151" s="7">
        <v>3452</v>
      </c>
      <c r="M151" s="7">
        <v>3646</v>
      </c>
      <c r="N151" s="7">
        <v>3752</v>
      </c>
      <c r="O151" s="7">
        <v>3846</v>
      </c>
      <c r="P151" s="7">
        <v>3898</v>
      </c>
      <c r="Q151" s="7">
        <v>3875</v>
      </c>
      <c r="R151" s="7">
        <v>3866</v>
      </c>
      <c r="S151" s="7">
        <v>3841</v>
      </c>
      <c r="T151" s="7">
        <v>3784</v>
      </c>
      <c r="U151" s="7">
        <v>3859</v>
      </c>
      <c r="V151" s="7">
        <v>3867</v>
      </c>
      <c r="W151" s="7">
        <v>3922</v>
      </c>
      <c r="X151" s="7">
        <v>3918</v>
      </c>
      <c r="Y151" s="7">
        <v>3950</v>
      </c>
      <c r="Z151" s="7">
        <v>4018</v>
      </c>
      <c r="AA151" s="7">
        <v>4023</v>
      </c>
      <c r="AB151" s="7">
        <v>3990</v>
      </c>
      <c r="AC151" s="7">
        <v>4003</v>
      </c>
      <c r="AD151" s="7">
        <v>4030</v>
      </c>
      <c r="AE151" s="7">
        <v>4058</v>
      </c>
      <c r="AF151" s="7">
        <v>4120</v>
      </c>
      <c r="AG151" s="7">
        <v>4167</v>
      </c>
      <c r="AH151" s="7">
        <f>_xlfn.RANK.EQ(tblAargau[[#This Row],[2011]],tblAargau[2011])</f>
        <v>45</v>
      </c>
      <c r="AI151" s="4">
        <f t="shared" si="8"/>
        <v>0.12589693411611225</v>
      </c>
      <c r="AJ151" s="4">
        <f t="shared" si="9"/>
        <v>6.0614371914426757E-2</v>
      </c>
      <c r="AK151" s="4">
        <f t="shared" si="10"/>
        <v>6.2468128505864362E-2</v>
      </c>
      <c r="AL151" s="10">
        <f>_xlfn.RANK.EQ(tblAargau[[#This Row],[2001-2011]],tblAargau[2001-2011])</f>
        <v>152</v>
      </c>
      <c r="AM151" s="5">
        <f t="shared" si="11"/>
        <v>0.35909980430528377</v>
      </c>
      <c r="AN151" s="9">
        <f>_xlfn.RANK.EQ(tblAargau[[#This Row],[1981-2011]],tblAargau[1981-2011])</f>
        <v>133</v>
      </c>
      <c r="AO151" s="6">
        <v>6.52</v>
      </c>
      <c r="AP151" s="9">
        <f>_xlfn.RANK.EQ(tblAargau[[#This Row],[Fläche in km²]],tblAargau[Fläche in km²])</f>
        <v>82</v>
      </c>
      <c r="AQ151" s="7">
        <v>639</v>
      </c>
      <c r="AR151" s="7">
        <f>_xlfn.RANK.EQ(tblAargau[[#This Row],[Einwohner/km²]],tblAargau[Einwohner/km²])</f>
        <v>51</v>
      </c>
      <c r="AS151" s="2">
        <v>115</v>
      </c>
      <c r="AT151" s="2">
        <f>_xlfn.RANK.EQ(tblAargau[[#This Row],[Tax]],tblAargau[Tax],1)</f>
        <v>150</v>
      </c>
    </row>
    <row r="152" spans="1:46" x14ac:dyDescent="0.2">
      <c r="A152" s="1" t="s">
        <v>198</v>
      </c>
      <c r="B152" s="1" t="s">
        <v>202</v>
      </c>
      <c r="C152" s="7">
        <v>6330</v>
      </c>
      <c r="D152" s="7">
        <v>6417</v>
      </c>
      <c r="E152" s="7">
        <v>6468</v>
      </c>
      <c r="F152" s="7">
        <v>6472</v>
      </c>
      <c r="G152" s="7">
        <v>6406</v>
      </c>
      <c r="H152" s="7">
        <v>6452</v>
      </c>
      <c r="I152" s="7">
        <v>6555</v>
      </c>
      <c r="J152" s="7">
        <v>6660</v>
      </c>
      <c r="K152" s="7">
        <v>6838</v>
      </c>
      <c r="L152" s="7">
        <v>7044</v>
      </c>
      <c r="M152" s="7">
        <v>7353</v>
      </c>
      <c r="N152" s="7">
        <v>7428</v>
      </c>
      <c r="O152" s="7">
        <v>7579</v>
      </c>
      <c r="P152" s="7">
        <v>7749</v>
      </c>
      <c r="Q152" s="7">
        <v>7832</v>
      </c>
      <c r="R152" s="7">
        <v>7947</v>
      </c>
      <c r="S152" s="7">
        <v>8063</v>
      </c>
      <c r="T152" s="7">
        <v>8229</v>
      </c>
      <c r="U152" s="7">
        <v>8258</v>
      </c>
      <c r="V152" s="7">
        <v>8292</v>
      </c>
      <c r="W152" s="7">
        <v>8377</v>
      </c>
      <c r="X152" s="7">
        <v>8382</v>
      </c>
      <c r="Y152" s="7">
        <v>8533</v>
      </c>
      <c r="Z152" s="7">
        <v>8721</v>
      </c>
      <c r="AA152" s="7">
        <v>8884</v>
      </c>
      <c r="AB152" s="7">
        <v>9070</v>
      </c>
      <c r="AC152" s="7">
        <v>9246</v>
      </c>
      <c r="AD152" s="7">
        <v>9420</v>
      </c>
      <c r="AE152" s="7">
        <v>9757</v>
      </c>
      <c r="AF152" s="7">
        <v>9922</v>
      </c>
      <c r="AG152" s="7">
        <v>10201</v>
      </c>
      <c r="AH152" s="7">
        <f>_xlfn.RANK.EQ(tblAargau[[#This Row],[2011]],tblAargau[2011])</f>
        <v>10</v>
      </c>
      <c r="AI152" s="4">
        <f t="shared" si="8"/>
        <v>0.11279620853080563</v>
      </c>
      <c r="AJ152" s="4">
        <f t="shared" si="9"/>
        <v>0.12770297837617295</v>
      </c>
      <c r="AK152" s="4">
        <f t="shared" si="10"/>
        <v>0.21773904739166761</v>
      </c>
      <c r="AL152" s="10">
        <f>_xlfn.RANK.EQ(tblAargau[[#This Row],[2001-2011]],tblAargau[2001-2011])</f>
        <v>30</v>
      </c>
      <c r="AM152" s="5">
        <f t="shared" si="11"/>
        <v>0.61153238546603483</v>
      </c>
      <c r="AN152" s="9">
        <f>_xlfn.RANK.EQ(tblAargau[[#This Row],[1981-2011]],tblAargau[1981-2011])</f>
        <v>64</v>
      </c>
      <c r="AO152" s="6">
        <v>18.79</v>
      </c>
      <c r="AP152" s="9">
        <f>_xlfn.RANK.EQ(tblAargau[[#This Row],[Fläche in km²]],tblAargau[Fläche in km²])</f>
        <v>3</v>
      </c>
      <c r="AQ152" s="7">
        <v>543</v>
      </c>
      <c r="AR152" s="7">
        <f>_xlfn.RANK.EQ(tblAargau[[#This Row],[Einwohner/km²]],tblAargau[Einwohner/km²])</f>
        <v>63</v>
      </c>
      <c r="AS152" s="2">
        <v>115</v>
      </c>
      <c r="AT152" s="2">
        <f>_xlfn.RANK.EQ(tblAargau[[#This Row],[Tax]],tblAargau[Tax],1)</f>
        <v>150</v>
      </c>
    </row>
    <row r="153" spans="1:46" x14ac:dyDescent="0.2">
      <c r="A153" s="1" t="s">
        <v>39</v>
      </c>
      <c r="B153" s="1" t="s">
        <v>31</v>
      </c>
      <c r="C153" s="7">
        <v>2508</v>
      </c>
      <c r="D153" s="7">
        <v>2555</v>
      </c>
      <c r="E153" s="7">
        <v>2562</v>
      </c>
      <c r="F153" s="7">
        <v>2564</v>
      </c>
      <c r="G153" s="7">
        <v>2564</v>
      </c>
      <c r="H153" s="7">
        <v>2556</v>
      </c>
      <c r="I153" s="7">
        <v>2579</v>
      </c>
      <c r="J153" s="7">
        <v>2570</v>
      </c>
      <c r="K153" s="7">
        <v>2563</v>
      </c>
      <c r="L153" s="7">
        <v>2623</v>
      </c>
      <c r="M153" s="7">
        <v>2718</v>
      </c>
      <c r="N153" s="7">
        <v>2705</v>
      </c>
      <c r="O153" s="7">
        <v>2786</v>
      </c>
      <c r="P153" s="7">
        <v>2815</v>
      </c>
      <c r="Q153" s="7">
        <v>2846</v>
      </c>
      <c r="R153" s="7">
        <v>2916</v>
      </c>
      <c r="S153" s="7">
        <v>2922</v>
      </c>
      <c r="T153" s="7">
        <v>2969</v>
      </c>
      <c r="U153" s="7">
        <v>3013</v>
      </c>
      <c r="V153" s="7">
        <v>3064</v>
      </c>
      <c r="W153" s="7">
        <v>3063</v>
      </c>
      <c r="X153" s="7">
        <v>3122</v>
      </c>
      <c r="Y153" s="7">
        <v>3187</v>
      </c>
      <c r="Z153" s="7">
        <v>3224</v>
      </c>
      <c r="AA153" s="7">
        <v>3230</v>
      </c>
      <c r="AB153" s="7">
        <v>3220</v>
      </c>
      <c r="AC153" s="7">
        <v>3298</v>
      </c>
      <c r="AD153" s="7">
        <v>3449</v>
      </c>
      <c r="AE153" s="7">
        <v>3514</v>
      </c>
      <c r="AF153" s="7">
        <v>3569</v>
      </c>
      <c r="AG153" s="7">
        <v>3682</v>
      </c>
      <c r="AH153" s="7">
        <f>_xlfn.RANK.EQ(tblAargau[[#This Row],[2011]],tblAargau[2011])</f>
        <v>55</v>
      </c>
      <c r="AI153" s="4">
        <f t="shared" si="8"/>
        <v>4.5853269537480035E-2</v>
      </c>
      <c r="AJ153" s="4">
        <f t="shared" si="9"/>
        <v>0.12729948491537901</v>
      </c>
      <c r="AK153" s="4">
        <f t="shared" si="10"/>
        <v>0.20208945478289264</v>
      </c>
      <c r="AL153" s="10">
        <f>_xlfn.RANK.EQ(tblAargau[[#This Row],[2001-2011]],tblAargau[2001-2011])</f>
        <v>37</v>
      </c>
      <c r="AM153" s="5">
        <f t="shared" si="11"/>
        <v>0.46810207336523124</v>
      </c>
      <c r="AN153" s="9">
        <f>_xlfn.RANK.EQ(tblAargau[[#This Row],[1981-2011]],tblAargau[1981-2011])</f>
        <v>91</v>
      </c>
      <c r="AO153" s="6">
        <v>7.02</v>
      </c>
      <c r="AP153" s="9">
        <f>_xlfn.RANK.EQ(tblAargau[[#This Row],[Fläche in km²]],tblAargau[Fläche in km²])</f>
        <v>76</v>
      </c>
      <c r="AQ153" s="7">
        <v>525</v>
      </c>
      <c r="AR153" s="7">
        <f>_xlfn.RANK.EQ(tblAargau[[#This Row],[Einwohner/km²]],tblAargau[Einwohner/km²])</f>
        <v>67</v>
      </c>
      <c r="AS153" s="2">
        <v>115</v>
      </c>
      <c r="AT153" s="2">
        <f>_xlfn.RANK.EQ(tblAargau[[#This Row],[Tax]],tblAargau[Tax],1)</f>
        <v>150</v>
      </c>
    </row>
    <row r="154" spans="1:46" x14ac:dyDescent="0.2">
      <c r="A154" s="1" t="s">
        <v>117</v>
      </c>
      <c r="B154" s="1" t="s">
        <v>96</v>
      </c>
      <c r="C154" s="2">
        <v>1037</v>
      </c>
      <c r="D154" s="2">
        <v>1058</v>
      </c>
      <c r="E154" s="2">
        <v>1069</v>
      </c>
      <c r="F154" s="2">
        <v>1065</v>
      </c>
      <c r="G154" s="2">
        <v>1065</v>
      </c>
      <c r="H154" s="2">
        <v>1047</v>
      </c>
      <c r="I154" s="2">
        <v>1053</v>
      </c>
      <c r="J154" s="2">
        <v>1093</v>
      </c>
      <c r="K154" s="2">
        <v>1112</v>
      </c>
      <c r="L154" s="2">
        <v>1195</v>
      </c>
      <c r="M154" s="2">
        <v>1236</v>
      </c>
      <c r="N154" s="2">
        <v>1245</v>
      </c>
      <c r="O154" s="2">
        <v>1258</v>
      </c>
      <c r="P154" s="2">
        <v>1236</v>
      </c>
      <c r="Q154" s="2">
        <v>1294</v>
      </c>
      <c r="R154" s="2">
        <v>1348</v>
      </c>
      <c r="S154" s="2">
        <v>1369</v>
      </c>
      <c r="T154" s="2">
        <v>1357</v>
      </c>
      <c r="U154" s="2">
        <v>1399</v>
      </c>
      <c r="V154" s="2">
        <v>1377</v>
      </c>
      <c r="W154" s="2">
        <v>1374</v>
      </c>
      <c r="X154" s="2">
        <v>1391</v>
      </c>
      <c r="Y154" s="2">
        <v>1364</v>
      </c>
      <c r="Z154" s="2">
        <v>1378</v>
      </c>
      <c r="AA154" s="2">
        <v>1359</v>
      </c>
      <c r="AB154" s="2">
        <v>1359</v>
      </c>
      <c r="AC154" s="2">
        <v>1402</v>
      </c>
      <c r="AD154" s="2">
        <v>1379</v>
      </c>
      <c r="AE154" s="2">
        <v>1379</v>
      </c>
      <c r="AF154" s="2">
        <v>1381</v>
      </c>
      <c r="AG154" s="7">
        <v>1416</v>
      </c>
      <c r="AH154" s="7">
        <f>_xlfn.RANK.EQ(tblAargau[[#This Row],[2011]],tblAargau[2011])</f>
        <v>122</v>
      </c>
      <c r="AI154" s="4">
        <f t="shared" si="8"/>
        <v>0.15236258437801342</v>
      </c>
      <c r="AJ154" s="4">
        <f t="shared" si="9"/>
        <v>0.11407766990291268</v>
      </c>
      <c r="AK154" s="4">
        <f t="shared" si="10"/>
        <v>3.0567685589519611E-2</v>
      </c>
      <c r="AL154" s="10">
        <f>_xlfn.RANK.EQ(tblAargau[[#This Row],[2001-2011]],tblAargau[2001-2011])</f>
        <v>175</v>
      </c>
      <c r="AM154" s="5">
        <f t="shared" si="11"/>
        <v>0.36547733847637409</v>
      </c>
      <c r="AN154" s="9">
        <f>_xlfn.RANK.EQ(tblAargau[[#This Row],[1981-2011]],tblAargau[1981-2011])</f>
        <v>130</v>
      </c>
      <c r="AO154" s="6">
        <v>5.24</v>
      </c>
      <c r="AP154" s="9">
        <f>_xlfn.RANK.EQ(tblAargau[[#This Row],[Fläche in km²]],tblAargau[Fläche in km²])</f>
        <v>115</v>
      </c>
      <c r="AQ154" s="7">
        <v>270</v>
      </c>
      <c r="AR154" s="7">
        <f>_xlfn.RANK.EQ(tblAargau[[#This Row],[Einwohner/km²]],tblAargau[Einwohner/km²])</f>
        <v>124</v>
      </c>
      <c r="AS154" s="2">
        <v>115</v>
      </c>
      <c r="AT154" s="2">
        <f>_xlfn.RANK.EQ(tblAargau[[#This Row],[Tax]],tblAargau[Tax],1)</f>
        <v>150</v>
      </c>
    </row>
    <row r="155" spans="1:46" x14ac:dyDescent="0.2">
      <c r="A155" s="1" t="s">
        <v>215</v>
      </c>
      <c r="B155" s="1" t="s">
        <v>226</v>
      </c>
      <c r="C155" s="2">
        <v>592</v>
      </c>
      <c r="D155" s="2">
        <v>603</v>
      </c>
      <c r="E155" s="2">
        <v>609</v>
      </c>
      <c r="F155" s="2">
        <v>614</v>
      </c>
      <c r="G155" s="2">
        <v>613</v>
      </c>
      <c r="H155" s="2">
        <v>618</v>
      </c>
      <c r="I155" s="2">
        <v>642</v>
      </c>
      <c r="J155" s="2">
        <v>650</v>
      </c>
      <c r="K155" s="2">
        <v>683</v>
      </c>
      <c r="L155" s="2">
        <v>702</v>
      </c>
      <c r="M155" s="2">
        <v>755</v>
      </c>
      <c r="N155" s="2">
        <v>782</v>
      </c>
      <c r="O155" s="2">
        <v>798</v>
      </c>
      <c r="P155" s="2">
        <v>791</v>
      </c>
      <c r="Q155" s="2">
        <v>818</v>
      </c>
      <c r="R155" s="2">
        <v>801</v>
      </c>
      <c r="S155" s="2">
        <v>812</v>
      </c>
      <c r="T155" s="2">
        <v>811</v>
      </c>
      <c r="U155" s="2">
        <v>809</v>
      </c>
      <c r="V155" s="2">
        <v>810</v>
      </c>
      <c r="W155" s="2">
        <v>791</v>
      </c>
      <c r="X155" s="2">
        <v>786</v>
      </c>
      <c r="Y155" s="2">
        <v>801</v>
      </c>
      <c r="Z155" s="2">
        <v>800</v>
      </c>
      <c r="AA155" s="2">
        <v>812</v>
      </c>
      <c r="AB155" s="2">
        <v>820</v>
      </c>
      <c r="AC155" s="2">
        <v>820</v>
      </c>
      <c r="AD155" s="2">
        <v>818</v>
      </c>
      <c r="AE155" s="2">
        <v>833</v>
      </c>
      <c r="AF155" s="2">
        <v>850</v>
      </c>
      <c r="AG155" s="7">
        <v>845</v>
      </c>
      <c r="AH155" s="7">
        <f>_xlfn.RANK.EQ(tblAargau[[#This Row],[2011]],tblAargau[2011])</f>
        <v>169</v>
      </c>
      <c r="AI155" s="4">
        <f t="shared" si="8"/>
        <v>0.18581081081081074</v>
      </c>
      <c r="AJ155" s="4">
        <f t="shared" si="9"/>
        <v>7.2847682119205226E-2</v>
      </c>
      <c r="AK155" s="4">
        <f t="shared" si="10"/>
        <v>6.8268015170670049E-2</v>
      </c>
      <c r="AL155" s="10">
        <f>_xlfn.RANK.EQ(tblAargau[[#This Row],[2001-2011]],tblAargau[2001-2011])</f>
        <v>147</v>
      </c>
      <c r="AM155" s="5">
        <f t="shared" si="11"/>
        <v>0.42736486486486491</v>
      </c>
      <c r="AN155" s="9">
        <f>_xlfn.RANK.EQ(tblAargau[[#This Row],[1981-2011]],tblAargau[1981-2011])</f>
        <v>104</v>
      </c>
      <c r="AO155" s="6">
        <v>3.81</v>
      </c>
      <c r="AP155" s="9">
        <f>_xlfn.RANK.EQ(tblAargau[[#This Row],[Fläche in km²]],tblAargau[Fläche in km²])</f>
        <v>159</v>
      </c>
      <c r="AQ155" s="7">
        <v>222</v>
      </c>
      <c r="AR155" s="7">
        <f>_xlfn.RANK.EQ(tblAargau[[#This Row],[Einwohner/km²]],tblAargau[Einwohner/km²])</f>
        <v>138</v>
      </c>
      <c r="AS155" s="2">
        <v>115</v>
      </c>
      <c r="AT155" s="2">
        <f>_xlfn.RANK.EQ(tblAargau[[#This Row],[Tax]],tblAargau[Tax],1)</f>
        <v>150</v>
      </c>
    </row>
    <row r="156" spans="1:46" x14ac:dyDescent="0.2">
      <c r="A156" s="1" t="s">
        <v>148</v>
      </c>
      <c r="B156" s="1" t="s">
        <v>145</v>
      </c>
      <c r="C156" s="2">
        <v>640</v>
      </c>
      <c r="D156" s="2">
        <v>645</v>
      </c>
      <c r="E156" s="2">
        <v>645</v>
      </c>
      <c r="F156" s="2">
        <v>641</v>
      </c>
      <c r="G156" s="2">
        <v>653</v>
      </c>
      <c r="H156" s="2">
        <v>685</v>
      </c>
      <c r="I156" s="2">
        <v>693</v>
      </c>
      <c r="J156" s="2">
        <v>696</v>
      </c>
      <c r="K156" s="2">
        <v>701</v>
      </c>
      <c r="L156" s="2">
        <v>720</v>
      </c>
      <c r="M156" s="2">
        <v>753</v>
      </c>
      <c r="N156" s="2">
        <v>762</v>
      </c>
      <c r="O156" s="2">
        <v>796</v>
      </c>
      <c r="P156" s="2">
        <v>800</v>
      </c>
      <c r="Q156" s="2">
        <v>779</v>
      </c>
      <c r="R156" s="2">
        <v>753</v>
      </c>
      <c r="S156" s="2">
        <v>777</v>
      </c>
      <c r="T156" s="2">
        <v>780</v>
      </c>
      <c r="U156" s="2">
        <v>800</v>
      </c>
      <c r="V156" s="2">
        <v>802</v>
      </c>
      <c r="W156" s="2">
        <v>813</v>
      </c>
      <c r="X156" s="2">
        <v>805</v>
      </c>
      <c r="Y156" s="2">
        <v>820</v>
      </c>
      <c r="Z156" s="2">
        <v>843</v>
      </c>
      <c r="AA156" s="2">
        <v>851</v>
      </c>
      <c r="AB156" s="2">
        <v>857</v>
      </c>
      <c r="AC156" s="2">
        <v>861</v>
      </c>
      <c r="AD156" s="2">
        <v>901</v>
      </c>
      <c r="AE156" s="2">
        <v>891</v>
      </c>
      <c r="AF156" s="2">
        <v>897</v>
      </c>
      <c r="AG156" s="7">
        <v>908</v>
      </c>
      <c r="AH156" s="7">
        <f>_xlfn.RANK.EQ(tblAargau[[#This Row],[2011]],tblAargau[2011])</f>
        <v>164</v>
      </c>
      <c r="AI156" s="4">
        <f t="shared" si="8"/>
        <v>0.125</v>
      </c>
      <c r="AJ156" s="4">
        <f t="shared" si="9"/>
        <v>6.5073041168658641E-2</v>
      </c>
      <c r="AK156" s="4">
        <f t="shared" si="10"/>
        <v>0.11685116851168509</v>
      </c>
      <c r="AL156" s="10">
        <f>_xlfn.RANK.EQ(tblAargau[[#This Row],[2001-2011]],tblAargau[2001-2011])</f>
        <v>112</v>
      </c>
      <c r="AM156" s="5">
        <f t="shared" si="11"/>
        <v>0.41874999999999996</v>
      </c>
      <c r="AN156" s="9">
        <f>_xlfn.RANK.EQ(tblAargau[[#This Row],[1981-2011]],tblAargau[1981-2011])</f>
        <v>107</v>
      </c>
      <c r="AO156" s="6">
        <v>4.38</v>
      </c>
      <c r="AP156" s="9">
        <f>_xlfn.RANK.EQ(tblAargau[[#This Row],[Fläche in km²]],tblAargau[Fläche in km²])</f>
        <v>141</v>
      </c>
      <c r="AQ156" s="7">
        <v>207</v>
      </c>
      <c r="AR156" s="7">
        <f>_xlfn.RANK.EQ(tblAargau[[#This Row],[Einwohner/km²]],tblAargau[Einwohner/km²])</f>
        <v>149</v>
      </c>
      <c r="AS156" s="2">
        <v>115</v>
      </c>
      <c r="AT156" s="2">
        <f>_xlfn.RANK.EQ(tblAargau[[#This Row],[Tax]],tblAargau[Tax],1)</f>
        <v>150</v>
      </c>
    </row>
    <row r="157" spans="1:46" x14ac:dyDescent="0.2">
      <c r="A157" s="1" t="s">
        <v>213</v>
      </c>
      <c r="B157" s="1" t="s">
        <v>226</v>
      </c>
      <c r="C157" s="2">
        <v>671</v>
      </c>
      <c r="D157" s="2">
        <v>653</v>
      </c>
      <c r="E157" s="2">
        <v>662</v>
      </c>
      <c r="F157" s="2">
        <v>661</v>
      </c>
      <c r="G157" s="2">
        <v>650</v>
      </c>
      <c r="H157" s="2">
        <v>648</v>
      </c>
      <c r="I157" s="2">
        <v>656</v>
      </c>
      <c r="J157" s="2">
        <v>647</v>
      </c>
      <c r="K157" s="2">
        <v>642</v>
      </c>
      <c r="L157" s="2">
        <v>638</v>
      </c>
      <c r="M157" s="2">
        <v>647</v>
      </c>
      <c r="N157" s="2">
        <v>677</v>
      </c>
      <c r="O157" s="2">
        <v>694</v>
      </c>
      <c r="P157" s="2">
        <v>709</v>
      </c>
      <c r="Q157" s="2">
        <v>742</v>
      </c>
      <c r="R157" s="2">
        <v>736</v>
      </c>
      <c r="S157" s="2">
        <v>734</v>
      </c>
      <c r="T157" s="2">
        <v>725</v>
      </c>
      <c r="U157" s="2">
        <v>704</v>
      </c>
      <c r="V157" s="2">
        <v>731</v>
      </c>
      <c r="W157" s="2">
        <v>732</v>
      </c>
      <c r="X157" s="2">
        <v>726</v>
      </c>
      <c r="Y157" s="2">
        <v>740</v>
      </c>
      <c r="Z157" s="2">
        <v>761</v>
      </c>
      <c r="AA157" s="2">
        <v>757</v>
      </c>
      <c r="AB157" s="2">
        <v>766</v>
      </c>
      <c r="AC157" s="2">
        <v>742</v>
      </c>
      <c r="AD157" s="2">
        <v>745</v>
      </c>
      <c r="AE157" s="2">
        <v>742</v>
      </c>
      <c r="AF157" s="2">
        <v>755</v>
      </c>
      <c r="AG157" s="7">
        <v>764</v>
      </c>
      <c r="AH157" s="7">
        <f>_xlfn.RANK.EQ(tblAargau[[#This Row],[2011]],tblAargau[2011])</f>
        <v>179</v>
      </c>
      <c r="AI157" s="4">
        <f t="shared" si="8"/>
        <v>-4.9180327868852514E-2</v>
      </c>
      <c r="AJ157" s="4">
        <f t="shared" si="9"/>
        <v>0.12982998454404937</v>
      </c>
      <c r="AK157" s="4">
        <f t="shared" si="10"/>
        <v>4.3715846994535568E-2</v>
      </c>
      <c r="AL157" s="10">
        <f>_xlfn.RANK.EQ(tblAargau[[#This Row],[2001-2011]],tblAargau[2001-2011])</f>
        <v>167</v>
      </c>
      <c r="AM157" s="5">
        <f t="shared" si="11"/>
        <v>0.13859910581222046</v>
      </c>
      <c r="AN157" s="9">
        <f>_xlfn.RANK.EQ(tblAargau[[#This Row],[1981-2011]],tblAargau[1981-2011])</f>
        <v>200</v>
      </c>
      <c r="AO157" s="6">
        <v>4.3600000000000003</v>
      </c>
      <c r="AP157" s="9">
        <f>_xlfn.RANK.EQ(tblAargau[[#This Row],[Fläche in km²]],tblAargau[Fläche in km²])</f>
        <v>142</v>
      </c>
      <c r="AQ157" s="7">
        <v>175</v>
      </c>
      <c r="AR157" s="7">
        <f>_xlfn.RANK.EQ(tblAargau[[#This Row],[Einwohner/km²]],tblAargau[Einwohner/km²])</f>
        <v>167</v>
      </c>
      <c r="AS157" s="2">
        <v>115</v>
      </c>
      <c r="AT157" s="2">
        <f>_xlfn.RANK.EQ(tblAargau[[#This Row],[Tax]],tblAargau[Tax],1)</f>
        <v>150</v>
      </c>
    </row>
    <row r="158" spans="1:46" x14ac:dyDescent="0.2">
      <c r="A158" s="1" t="s">
        <v>224</v>
      </c>
      <c r="B158" s="1" t="s">
        <v>226</v>
      </c>
      <c r="C158" s="2">
        <v>1539</v>
      </c>
      <c r="D158" s="2">
        <v>1578</v>
      </c>
      <c r="E158" s="2">
        <v>1588</v>
      </c>
      <c r="F158" s="2">
        <v>1590</v>
      </c>
      <c r="G158" s="2">
        <v>1641</v>
      </c>
      <c r="H158" s="2">
        <v>1643</v>
      </c>
      <c r="I158" s="2">
        <v>1637</v>
      </c>
      <c r="J158" s="2">
        <v>1654</v>
      </c>
      <c r="K158" s="2">
        <v>1643</v>
      </c>
      <c r="L158" s="2">
        <v>1635</v>
      </c>
      <c r="M158" s="2">
        <v>1607</v>
      </c>
      <c r="N158" s="2">
        <v>1619</v>
      </c>
      <c r="O158" s="2">
        <v>1676</v>
      </c>
      <c r="P158" s="2">
        <v>1674</v>
      </c>
      <c r="Q158" s="2">
        <v>1664</v>
      </c>
      <c r="R158" s="2">
        <v>1646</v>
      </c>
      <c r="S158" s="2">
        <v>1710</v>
      </c>
      <c r="T158" s="2">
        <v>1744</v>
      </c>
      <c r="U158" s="2">
        <v>1739</v>
      </c>
      <c r="V158" s="2">
        <v>1765</v>
      </c>
      <c r="W158" s="2">
        <v>1741</v>
      </c>
      <c r="X158" s="2">
        <v>1711</v>
      </c>
      <c r="Y158" s="2">
        <v>1718</v>
      </c>
      <c r="Z158" s="2">
        <v>1702</v>
      </c>
      <c r="AA158" s="2">
        <v>1728</v>
      </c>
      <c r="AB158" s="2">
        <v>1714</v>
      </c>
      <c r="AC158" s="2">
        <v>1722</v>
      </c>
      <c r="AD158" s="2">
        <v>1715</v>
      </c>
      <c r="AE158" s="2">
        <v>1686</v>
      </c>
      <c r="AF158" s="2">
        <v>1697</v>
      </c>
      <c r="AG158" s="7">
        <v>1757</v>
      </c>
      <c r="AH158" s="7">
        <f>_xlfn.RANK.EQ(tblAargau[[#This Row],[2011]],tblAargau[2011])</f>
        <v>106</v>
      </c>
      <c r="AI158" s="4">
        <f t="shared" si="8"/>
        <v>6.2378167641325533E-2</v>
      </c>
      <c r="AJ158" s="4">
        <f t="shared" si="9"/>
        <v>9.8319850653391327E-2</v>
      </c>
      <c r="AK158" s="4">
        <f t="shared" si="10"/>
        <v>9.1901206203330865E-3</v>
      </c>
      <c r="AL158" s="10">
        <f>_xlfn.RANK.EQ(tblAargau[[#This Row],[2001-2011]],tblAargau[2001-2011])</f>
        <v>192</v>
      </c>
      <c r="AM158" s="5">
        <f t="shared" si="11"/>
        <v>0.14165042235217684</v>
      </c>
      <c r="AN158" s="9">
        <f>_xlfn.RANK.EQ(tblAargau[[#This Row],[1981-2011]],tblAargau[1981-2011])</f>
        <v>198</v>
      </c>
      <c r="AO158" s="6">
        <v>10.130000000000001</v>
      </c>
      <c r="AP158" s="9">
        <f>_xlfn.RANK.EQ(tblAargau[[#This Row],[Fläche in km²]],tblAargau[Fläche in km²])</f>
        <v>33</v>
      </c>
      <c r="AQ158" s="7">
        <v>173</v>
      </c>
      <c r="AR158" s="7">
        <f>_xlfn.RANK.EQ(tblAargau[[#This Row],[Einwohner/km²]],tblAargau[Einwohner/km²])</f>
        <v>169</v>
      </c>
      <c r="AS158" s="2">
        <v>115</v>
      </c>
      <c r="AT158" s="2">
        <f>_xlfn.RANK.EQ(tblAargau[[#This Row],[Tax]],tblAargau[Tax],1)</f>
        <v>150</v>
      </c>
    </row>
    <row r="159" spans="1:46" x14ac:dyDescent="0.2">
      <c r="A159" s="1" t="s">
        <v>225</v>
      </c>
      <c r="B159" s="1" t="s">
        <v>226</v>
      </c>
      <c r="C159" s="2">
        <v>121</v>
      </c>
      <c r="D159" s="2">
        <v>117</v>
      </c>
      <c r="E159" s="2">
        <v>116</v>
      </c>
      <c r="F159" s="2">
        <v>126</v>
      </c>
      <c r="G159" s="2">
        <v>124</v>
      </c>
      <c r="H159" s="2">
        <v>120</v>
      </c>
      <c r="I159" s="2">
        <v>129</v>
      </c>
      <c r="J159" s="2">
        <v>135</v>
      </c>
      <c r="K159" s="2">
        <v>134</v>
      </c>
      <c r="L159" s="2">
        <v>143</v>
      </c>
      <c r="M159" s="2">
        <v>147</v>
      </c>
      <c r="N159" s="2">
        <v>145</v>
      </c>
      <c r="O159" s="2">
        <v>152</v>
      </c>
      <c r="P159" s="2">
        <v>153</v>
      </c>
      <c r="Q159" s="2">
        <v>158</v>
      </c>
      <c r="R159" s="2">
        <v>153</v>
      </c>
      <c r="S159" s="2">
        <v>151</v>
      </c>
      <c r="T159" s="2">
        <v>160</v>
      </c>
      <c r="U159" s="2">
        <v>161</v>
      </c>
      <c r="V159" s="2">
        <v>157</v>
      </c>
      <c r="W159" s="2">
        <v>154</v>
      </c>
      <c r="X159" s="2">
        <v>156</v>
      </c>
      <c r="Y159" s="2">
        <v>158</v>
      </c>
      <c r="Z159" s="2">
        <v>153</v>
      </c>
      <c r="AA159" s="2">
        <v>153</v>
      </c>
      <c r="AB159" s="2">
        <v>156</v>
      </c>
      <c r="AC159" s="2">
        <v>155</v>
      </c>
      <c r="AD159" s="2">
        <v>160</v>
      </c>
      <c r="AE159" s="2">
        <v>157</v>
      </c>
      <c r="AF159" s="2">
        <v>155</v>
      </c>
      <c r="AG159" s="7">
        <v>168</v>
      </c>
      <c r="AH159" s="7">
        <f>_xlfn.RANK.EQ(tblAargau[[#This Row],[2011]],tblAargau[2011])</f>
        <v>216</v>
      </c>
      <c r="AI159" s="4">
        <f t="shared" si="8"/>
        <v>0.18181818181818188</v>
      </c>
      <c r="AJ159" s="4">
        <f t="shared" si="9"/>
        <v>6.8027210884353817E-2</v>
      </c>
      <c r="AK159" s="4">
        <f t="shared" si="10"/>
        <v>9.0909090909090828E-2</v>
      </c>
      <c r="AL159" s="10">
        <f>_xlfn.RANK.EQ(tblAargau[[#This Row],[2001-2011]],tblAargau[2001-2011])</f>
        <v>130</v>
      </c>
      <c r="AM159" s="5">
        <f t="shared" si="11"/>
        <v>0.38842975206611574</v>
      </c>
      <c r="AN159" s="9">
        <f>_xlfn.RANK.EQ(tblAargau[[#This Row],[1981-2011]],tblAargau[1981-2011])</f>
        <v>120</v>
      </c>
      <c r="AO159" s="6">
        <v>1.17</v>
      </c>
      <c r="AP159" s="9">
        <f>_xlfn.RANK.EQ(tblAargau[[#This Row],[Fläche in km²]],tblAargau[Fläche in km²])</f>
        <v>216</v>
      </c>
      <c r="AQ159" s="7">
        <v>144</v>
      </c>
      <c r="AR159" s="7">
        <f>_xlfn.RANK.EQ(tblAargau[[#This Row],[Einwohner/km²]],tblAargau[Einwohner/km²])</f>
        <v>180</v>
      </c>
      <c r="AS159" s="2">
        <v>115</v>
      </c>
      <c r="AT159" s="2">
        <f>_xlfn.RANK.EQ(tblAargau[[#This Row],[Tax]],tblAargau[Tax],1)</f>
        <v>150</v>
      </c>
    </row>
    <row r="160" spans="1:46" x14ac:dyDescent="0.2">
      <c r="A160" s="1" t="s">
        <v>203</v>
      </c>
      <c r="B160" s="1" t="s">
        <v>202</v>
      </c>
      <c r="C160" s="2">
        <v>491</v>
      </c>
      <c r="D160" s="2">
        <v>494</v>
      </c>
      <c r="E160" s="2">
        <v>489</v>
      </c>
      <c r="F160" s="2">
        <v>488</v>
      </c>
      <c r="G160" s="2">
        <v>494</v>
      </c>
      <c r="H160" s="2">
        <v>503</v>
      </c>
      <c r="I160" s="2">
        <v>510</v>
      </c>
      <c r="J160" s="2">
        <v>519</v>
      </c>
      <c r="K160" s="2">
        <v>502</v>
      </c>
      <c r="L160" s="2">
        <v>525</v>
      </c>
      <c r="M160" s="2">
        <v>567</v>
      </c>
      <c r="N160" s="2">
        <v>579</v>
      </c>
      <c r="O160" s="2">
        <v>608</v>
      </c>
      <c r="P160" s="2">
        <v>582</v>
      </c>
      <c r="Q160" s="2">
        <v>629</v>
      </c>
      <c r="R160" s="2">
        <v>648</v>
      </c>
      <c r="S160" s="2">
        <v>658</v>
      </c>
      <c r="T160" s="2">
        <v>677</v>
      </c>
      <c r="U160" s="2">
        <v>687</v>
      </c>
      <c r="V160" s="2">
        <v>684</v>
      </c>
      <c r="W160" s="2">
        <v>668</v>
      </c>
      <c r="X160" s="2">
        <v>679</v>
      </c>
      <c r="Y160" s="2">
        <v>720</v>
      </c>
      <c r="Z160" s="2">
        <v>722</v>
      </c>
      <c r="AA160" s="2">
        <v>749</v>
      </c>
      <c r="AB160" s="2">
        <v>744</v>
      </c>
      <c r="AC160" s="2">
        <v>748</v>
      </c>
      <c r="AD160" s="2">
        <v>759</v>
      </c>
      <c r="AE160" s="2">
        <v>764</v>
      </c>
      <c r="AF160" s="2">
        <v>767</v>
      </c>
      <c r="AG160" s="7">
        <v>771</v>
      </c>
      <c r="AH160" s="7">
        <f>_xlfn.RANK.EQ(tblAargau[[#This Row],[2011]],tblAargau[2011])</f>
        <v>177</v>
      </c>
      <c r="AI160" s="4">
        <f t="shared" si="8"/>
        <v>6.9246435845213838E-2</v>
      </c>
      <c r="AJ160" s="4">
        <f t="shared" si="9"/>
        <v>0.20634920634920628</v>
      </c>
      <c r="AK160" s="4">
        <f t="shared" si="10"/>
        <v>0.15419161676646698</v>
      </c>
      <c r="AL160" s="10">
        <f>_xlfn.RANK.EQ(tblAargau[[#This Row],[2001-2011]],tblAargau[2001-2011])</f>
        <v>73</v>
      </c>
      <c r="AM160" s="5">
        <f t="shared" si="11"/>
        <v>0.570264765784114</v>
      </c>
      <c r="AN160" s="9">
        <f>_xlfn.RANK.EQ(tblAargau[[#This Row],[1981-2011]],tblAargau[1981-2011])</f>
        <v>71</v>
      </c>
      <c r="AO160" s="6">
        <v>7.04</v>
      </c>
      <c r="AP160" s="9">
        <f>_xlfn.RANK.EQ(tblAargau[[#This Row],[Fläche in km²]],tblAargau[Fläche in km²])</f>
        <v>75</v>
      </c>
      <c r="AQ160" s="7">
        <v>110</v>
      </c>
      <c r="AR160" s="7">
        <f>_xlfn.RANK.EQ(tblAargau[[#This Row],[Einwohner/km²]],tblAargau[Einwohner/km²])</f>
        <v>194</v>
      </c>
      <c r="AS160" s="2">
        <v>115</v>
      </c>
      <c r="AT160" s="2">
        <f>_xlfn.RANK.EQ(tblAargau[[#This Row],[Tax]],tblAargau[Tax],1)</f>
        <v>150</v>
      </c>
    </row>
    <row r="161" spans="1:46" x14ac:dyDescent="0.2">
      <c r="A161" s="1" t="s">
        <v>240</v>
      </c>
      <c r="B161" s="1" t="s">
        <v>257</v>
      </c>
      <c r="C161" s="2">
        <v>203</v>
      </c>
      <c r="D161" s="2">
        <v>186</v>
      </c>
      <c r="E161" s="2">
        <v>192</v>
      </c>
      <c r="F161" s="2">
        <v>192</v>
      </c>
      <c r="G161" s="2">
        <v>183</v>
      </c>
      <c r="H161" s="2">
        <v>199</v>
      </c>
      <c r="I161" s="2">
        <v>212</v>
      </c>
      <c r="J161" s="2">
        <v>219</v>
      </c>
      <c r="K161" s="2">
        <v>232</v>
      </c>
      <c r="L161" s="2">
        <v>225</v>
      </c>
      <c r="M161" s="2">
        <v>236</v>
      </c>
      <c r="N161" s="2">
        <v>234</v>
      </c>
      <c r="O161" s="2">
        <v>257</v>
      </c>
      <c r="P161" s="2">
        <v>279</v>
      </c>
      <c r="Q161" s="2">
        <v>277</v>
      </c>
      <c r="R161" s="2">
        <v>272</v>
      </c>
      <c r="S161" s="2">
        <v>267</v>
      </c>
      <c r="T161" s="2">
        <v>267</v>
      </c>
      <c r="U161" s="2">
        <v>246</v>
      </c>
      <c r="V161" s="2">
        <v>252</v>
      </c>
      <c r="W161" s="2">
        <v>252</v>
      </c>
      <c r="X161" s="2">
        <v>247</v>
      </c>
      <c r="Y161" s="2">
        <v>230</v>
      </c>
      <c r="Z161" s="2">
        <v>242</v>
      </c>
      <c r="AA161" s="2">
        <v>250</v>
      </c>
      <c r="AB161" s="2">
        <v>251</v>
      </c>
      <c r="AC161" s="2">
        <v>249</v>
      </c>
      <c r="AD161" s="2">
        <v>247</v>
      </c>
      <c r="AE161" s="2">
        <v>231</v>
      </c>
      <c r="AF161" s="2">
        <v>233</v>
      </c>
      <c r="AG161" s="7">
        <v>246</v>
      </c>
      <c r="AH161" s="7">
        <f>_xlfn.RANK.EQ(tblAargau[[#This Row],[2011]],tblAargau[2011])</f>
        <v>213</v>
      </c>
      <c r="AI161" s="4">
        <f t="shared" si="8"/>
        <v>0.10837438423645329</v>
      </c>
      <c r="AJ161" s="4">
        <f t="shared" si="9"/>
        <v>6.7796610169491567E-2</v>
      </c>
      <c r="AK161" s="4">
        <f t="shared" si="10"/>
        <v>-2.3809523809523836E-2</v>
      </c>
      <c r="AL161" s="10">
        <f>_xlfn.RANK.EQ(tblAargau[[#This Row],[2001-2011]],tblAargau[2001-2011])</f>
        <v>204</v>
      </c>
      <c r="AM161" s="5">
        <f t="shared" si="11"/>
        <v>0.21182266009852224</v>
      </c>
      <c r="AN161" s="9">
        <f>_xlfn.RANK.EQ(tblAargau[[#This Row],[1981-2011]],tblAargau[1981-2011])</f>
        <v>182</v>
      </c>
      <c r="AO161" s="6">
        <v>2.71</v>
      </c>
      <c r="AP161" s="9">
        <f>_xlfn.RANK.EQ(tblAargau[[#This Row],[Fläche in km²]],tblAargau[Fläche in km²])</f>
        <v>194</v>
      </c>
      <c r="AQ161" s="7">
        <v>91</v>
      </c>
      <c r="AR161" s="7">
        <f>_xlfn.RANK.EQ(tblAargau[[#This Row],[Einwohner/km²]],tblAargau[Einwohner/km²])</f>
        <v>205</v>
      </c>
      <c r="AS161" s="2">
        <v>115</v>
      </c>
      <c r="AT161" s="2">
        <f>_xlfn.RANK.EQ(tblAargau[[#This Row],[Tax]],tblAargau[Tax],1)</f>
        <v>150</v>
      </c>
    </row>
    <row r="162" spans="1:46" x14ac:dyDescent="0.2">
      <c r="A162" s="1" t="s">
        <v>243</v>
      </c>
      <c r="B162" s="1" t="s">
        <v>257</v>
      </c>
      <c r="C162" s="2">
        <v>166</v>
      </c>
      <c r="D162" s="2">
        <v>160</v>
      </c>
      <c r="E162" s="2">
        <v>164</v>
      </c>
      <c r="F162" s="2">
        <v>159</v>
      </c>
      <c r="G162" s="2">
        <v>154</v>
      </c>
      <c r="H162" s="2">
        <v>156</v>
      </c>
      <c r="I162" s="2">
        <v>174</v>
      </c>
      <c r="J162" s="2">
        <v>171</v>
      </c>
      <c r="K162" s="2">
        <v>169</v>
      </c>
      <c r="L162" s="2">
        <v>196</v>
      </c>
      <c r="M162" s="2">
        <v>196</v>
      </c>
      <c r="N162" s="2">
        <v>220</v>
      </c>
      <c r="O162" s="2">
        <v>222</v>
      </c>
      <c r="P162" s="2">
        <v>218</v>
      </c>
      <c r="Q162" s="2">
        <v>226</v>
      </c>
      <c r="R162" s="2">
        <v>225</v>
      </c>
      <c r="S162" s="2">
        <v>226</v>
      </c>
      <c r="T162" s="2">
        <v>226</v>
      </c>
      <c r="U162" s="2">
        <v>223</v>
      </c>
      <c r="V162" s="2">
        <v>223</v>
      </c>
      <c r="W162" s="2">
        <v>226</v>
      </c>
      <c r="X162" s="2">
        <v>221</v>
      </c>
      <c r="Y162" s="2">
        <v>224</v>
      </c>
      <c r="Z162" s="2">
        <v>216</v>
      </c>
      <c r="AA162" s="2">
        <v>210</v>
      </c>
      <c r="AB162" s="2">
        <v>199</v>
      </c>
      <c r="AC162" s="2">
        <v>204</v>
      </c>
      <c r="AD162" s="2">
        <v>220</v>
      </c>
      <c r="AE162" s="2">
        <v>211</v>
      </c>
      <c r="AF162" s="2">
        <v>238</v>
      </c>
      <c r="AG162" s="7">
        <v>239</v>
      </c>
      <c r="AH162" s="7">
        <f>_xlfn.RANK.EQ(tblAargau[[#This Row],[2011]],tblAargau[2011])</f>
        <v>214</v>
      </c>
      <c r="AI162" s="4">
        <f t="shared" si="8"/>
        <v>0.18072289156626509</v>
      </c>
      <c r="AJ162" s="4">
        <f t="shared" si="9"/>
        <v>0.13775510204081631</v>
      </c>
      <c r="AK162" s="4">
        <f t="shared" si="10"/>
        <v>5.7522123893805288E-2</v>
      </c>
      <c r="AL162" s="10">
        <f>_xlfn.RANK.EQ(tblAargau[[#This Row],[2001-2011]],tblAargau[2001-2011])</f>
        <v>155</v>
      </c>
      <c r="AM162" s="5">
        <f t="shared" si="11"/>
        <v>0.43975903614457823</v>
      </c>
      <c r="AN162" s="9">
        <f>_xlfn.RANK.EQ(tblAargau[[#This Row],[1981-2011]],tblAargau[1981-2011])</f>
        <v>100</v>
      </c>
      <c r="AO162" s="6">
        <v>2.9</v>
      </c>
      <c r="AP162" s="9">
        <f>_xlfn.RANK.EQ(tblAargau[[#This Row],[Fläche in km²]],tblAargau[Fläche in km²])</f>
        <v>187</v>
      </c>
      <c r="AQ162" s="7">
        <v>82</v>
      </c>
      <c r="AR162" s="7">
        <f>_xlfn.RANK.EQ(tblAargau[[#This Row],[Einwohner/km²]],tblAargau[Einwohner/km²])</f>
        <v>209</v>
      </c>
      <c r="AS162" s="2">
        <v>115</v>
      </c>
      <c r="AT162" s="2">
        <f>_xlfn.RANK.EQ(tblAargau[[#This Row],[Tax]],tblAargau[Tax],1)</f>
        <v>150</v>
      </c>
    </row>
    <row r="163" spans="1:46" x14ac:dyDescent="0.2">
      <c r="A163" s="1" t="s">
        <v>228</v>
      </c>
      <c r="B163" s="1" t="s">
        <v>257</v>
      </c>
      <c r="C163" s="2">
        <v>130</v>
      </c>
      <c r="D163" s="2">
        <v>124</v>
      </c>
      <c r="E163" s="2">
        <v>127</v>
      </c>
      <c r="F163" s="2">
        <v>129</v>
      </c>
      <c r="G163" s="2">
        <v>128</v>
      </c>
      <c r="H163" s="2">
        <v>140</v>
      </c>
      <c r="I163" s="2">
        <v>138</v>
      </c>
      <c r="J163" s="2">
        <v>135</v>
      </c>
      <c r="K163" s="2">
        <v>142</v>
      </c>
      <c r="L163" s="2">
        <v>148</v>
      </c>
      <c r="M163" s="2">
        <v>176</v>
      </c>
      <c r="N163" s="2">
        <v>174</v>
      </c>
      <c r="O163" s="2">
        <v>188</v>
      </c>
      <c r="P163" s="2">
        <v>187</v>
      </c>
      <c r="Q163" s="2">
        <v>179</v>
      </c>
      <c r="R163" s="2">
        <v>180</v>
      </c>
      <c r="S163" s="2">
        <v>181</v>
      </c>
      <c r="T163" s="2">
        <v>176</v>
      </c>
      <c r="U163" s="2">
        <v>179</v>
      </c>
      <c r="V163" s="2">
        <v>181</v>
      </c>
      <c r="W163" s="2">
        <v>186</v>
      </c>
      <c r="X163" s="2">
        <v>181</v>
      </c>
      <c r="Y163" s="2">
        <v>179</v>
      </c>
      <c r="Z163" s="2">
        <v>185</v>
      </c>
      <c r="AA163" s="2">
        <v>177</v>
      </c>
      <c r="AB163" s="2">
        <v>184</v>
      </c>
      <c r="AC163" s="2">
        <v>184</v>
      </c>
      <c r="AD163" s="2">
        <v>172</v>
      </c>
      <c r="AE163" s="2">
        <v>171</v>
      </c>
      <c r="AF163" s="2">
        <v>166</v>
      </c>
      <c r="AG163" s="7">
        <v>161</v>
      </c>
      <c r="AH163" s="7">
        <f>_xlfn.RANK.EQ(tblAargau[[#This Row],[2011]],tblAargau[2011])</f>
        <v>217</v>
      </c>
      <c r="AI163" s="4">
        <f t="shared" si="8"/>
        <v>0.13846153846153841</v>
      </c>
      <c r="AJ163" s="4">
        <f t="shared" si="9"/>
        <v>2.8409090909090828E-2</v>
      </c>
      <c r="AK163" s="4">
        <f t="shared" si="10"/>
        <v>-0.13440860215053763</v>
      </c>
      <c r="AL163" s="10">
        <f>_xlfn.RANK.EQ(tblAargau[[#This Row],[2001-2011]],tblAargau[2001-2011])</f>
        <v>219</v>
      </c>
      <c r="AM163" s="5">
        <f t="shared" si="11"/>
        <v>0.2384615384615385</v>
      </c>
      <c r="AN163" s="9">
        <f>_xlfn.RANK.EQ(tblAargau[[#This Row],[1981-2011]],tblAargau[1981-2011])</f>
        <v>176</v>
      </c>
      <c r="AO163" s="6">
        <v>2.59</v>
      </c>
      <c r="AP163" s="9">
        <f>_xlfn.RANK.EQ(tblAargau[[#This Row],[Fläche in km²]],tblAargau[Fläche in km²])</f>
        <v>197</v>
      </c>
      <c r="AQ163" s="7">
        <v>62</v>
      </c>
      <c r="AR163" s="7">
        <f>_xlfn.RANK.EQ(tblAargau[[#This Row],[Einwohner/km²]],tblAargau[Einwohner/km²])</f>
        <v>215</v>
      </c>
      <c r="AS163" s="2">
        <v>115</v>
      </c>
      <c r="AT163" s="2">
        <f>_xlfn.RANK.EQ(tblAargau[[#This Row],[Tax]],tblAargau[Tax],1)</f>
        <v>150</v>
      </c>
    </row>
    <row r="164" spans="1:46" x14ac:dyDescent="0.2">
      <c r="A164" s="1" t="s">
        <v>102</v>
      </c>
      <c r="B164" s="1" t="s">
        <v>96</v>
      </c>
      <c r="C164" s="2">
        <v>88</v>
      </c>
      <c r="D164" s="2">
        <v>82</v>
      </c>
      <c r="E164" s="2">
        <v>83</v>
      </c>
      <c r="F164" s="2">
        <v>79</v>
      </c>
      <c r="G164" s="2">
        <v>91</v>
      </c>
      <c r="H164" s="2">
        <v>89</v>
      </c>
      <c r="I164" s="2">
        <v>87</v>
      </c>
      <c r="J164" s="2">
        <v>89</v>
      </c>
      <c r="K164" s="2">
        <v>105</v>
      </c>
      <c r="L164" s="2">
        <v>101</v>
      </c>
      <c r="M164" s="2">
        <v>105</v>
      </c>
      <c r="N164" s="2">
        <v>112</v>
      </c>
      <c r="O164" s="2">
        <v>109</v>
      </c>
      <c r="P164" s="2">
        <v>101</v>
      </c>
      <c r="Q164" s="2">
        <v>99</v>
      </c>
      <c r="R164" s="2">
        <v>100</v>
      </c>
      <c r="S164" s="2">
        <v>110</v>
      </c>
      <c r="T164" s="2">
        <v>107</v>
      </c>
      <c r="U164" s="2">
        <v>103</v>
      </c>
      <c r="V164" s="2">
        <v>109</v>
      </c>
      <c r="W164" s="2">
        <v>125</v>
      </c>
      <c r="X164" s="2">
        <v>128</v>
      </c>
      <c r="Y164" s="2">
        <v>133</v>
      </c>
      <c r="Z164" s="2">
        <v>144</v>
      </c>
      <c r="AA164" s="2">
        <v>145</v>
      </c>
      <c r="AB164" s="2">
        <v>146</v>
      </c>
      <c r="AC164" s="2">
        <v>142</v>
      </c>
      <c r="AD164" s="2">
        <v>138</v>
      </c>
      <c r="AE164" s="2">
        <v>134</v>
      </c>
      <c r="AF164" s="2">
        <v>137</v>
      </c>
      <c r="AG164" s="7">
        <v>136</v>
      </c>
      <c r="AH164" s="7">
        <f>_xlfn.RANK.EQ(tblAargau[[#This Row],[2011]],tblAargau[2011])</f>
        <v>218</v>
      </c>
      <c r="AI164" s="4">
        <f t="shared" si="8"/>
        <v>0.14772727272727271</v>
      </c>
      <c r="AJ164" s="4">
        <f t="shared" si="9"/>
        <v>3.8095238095238182E-2</v>
      </c>
      <c r="AK164" s="4">
        <f t="shared" si="10"/>
        <v>8.8000000000000078E-2</v>
      </c>
      <c r="AL164" s="10">
        <f>_xlfn.RANK.EQ(tblAargau[[#This Row],[2001-2011]],tblAargau[2001-2011])</f>
        <v>134</v>
      </c>
      <c r="AM164" s="5">
        <f t="shared" si="11"/>
        <v>0.54545454545454541</v>
      </c>
      <c r="AN164" s="9">
        <f>_xlfn.RANK.EQ(tblAargau[[#This Row],[1981-2011]],tblAargau[1981-2011])</f>
        <v>79</v>
      </c>
      <c r="AO164" s="6">
        <v>2.5499999999999998</v>
      </c>
      <c r="AP164" s="9">
        <f>_xlfn.RANK.EQ(tblAargau[[#This Row],[Fläche in km²]],tblAargau[Fläche in km²])</f>
        <v>198</v>
      </c>
      <c r="AQ164" s="7">
        <v>53</v>
      </c>
      <c r="AR164" s="7">
        <f>_xlfn.RANK.EQ(tblAargau[[#This Row],[Einwohner/km²]],tblAargau[Einwohner/km²])</f>
        <v>219</v>
      </c>
      <c r="AS164" s="2">
        <v>115</v>
      </c>
      <c r="AT164" s="2">
        <f>_xlfn.RANK.EQ(tblAargau[[#This Row],[Tax]],tblAargau[Tax],1)</f>
        <v>150</v>
      </c>
    </row>
    <row r="165" spans="1:46" x14ac:dyDescent="0.2">
      <c r="A165" s="1" t="s">
        <v>131</v>
      </c>
      <c r="B165" s="1" t="s">
        <v>255</v>
      </c>
      <c r="C165" s="7">
        <v>5772</v>
      </c>
      <c r="D165" s="7">
        <v>5795</v>
      </c>
      <c r="E165" s="7">
        <v>5826</v>
      </c>
      <c r="F165" s="7">
        <v>5912</v>
      </c>
      <c r="G165" s="7">
        <v>5901</v>
      </c>
      <c r="H165" s="7">
        <v>5935</v>
      </c>
      <c r="I165" s="7">
        <v>6105</v>
      </c>
      <c r="J165" s="7">
        <v>6285</v>
      </c>
      <c r="K165" s="7">
        <v>6464</v>
      </c>
      <c r="L165" s="7">
        <v>6626</v>
      </c>
      <c r="M165" s="7">
        <v>6863</v>
      </c>
      <c r="N165" s="7">
        <v>7150</v>
      </c>
      <c r="O165" s="7">
        <v>7165</v>
      </c>
      <c r="P165" s="7">
        <v>7297</v>
      </c>
      <c r="Q165" s="7">
        <v>7339</v>
      </c>
      <c r="R165" s="7">
        <v>7285</v>
      </c>
      <c r="S165" s="7">
        <v>7294</v>
      </c>
      <c r="T165" s="7">
        <v>7271</v>
      </c>
      <c r="U165" s="7">
        <v>7404</v>
      </c>
      <c r="V165" s="7">
        <v>7311</v>
      </c>
      <c r="W165" s="7">
        <v>7355</v>
      </c>
      <c r="X165" s="7">
        <v>7460</v>
      </c>
      <c r="Y165" s="7">
        <v>7582</v>
      </c>
      <c r="Z165" s="7">
        <v>7580</v>
      </c>
      <c r="AA165" s="7">
        <v>7670</v>
      </c>
      <c r="AB165" s="7">
        <v>7664</v>
      </c>
      <c r="AC165" s="7">
        <v>7670</v>
      </c>
      <c r="AD165" s="7">
        <v>7810</v>
      </c>
      <c r="AE165" s="7">
        <v>7926</v>
      </c>
      <c r="AF165" s="7">
        <v>7956</v>
      </c>
      <c r="AG165" s="7">
        <v>8004</v>
      </c>
      <c r="AH165" s="7">
        <f>_xlfn.RANK.EQ(tblAargau[[#This Row],[2011]],tblAargau[2011])</f>
        <v>15</v>
      </c>
      <c r="AI165" s="4">
        <f t="shared" si="8"/>
        <v>0.14795564795564786</v>
      </c>
      <c r="AJ165" s="4">
        <f t="shared" si="9"/>
        <v>6.5277575404342203E-2</v>
      </c>
      <c r="AK165" s="4">
        <f t="shared" si="10"/>
        <v>8.8239292997960517E-2</v>
      </c>
      <c r="AL165" s="10">
        <f>_xlfn.RANK.EQ(tblAargau[[#This Row],[2001-2011]],tblAargau[2001-2011])</f>
        <v>133</v>
      </c>
      <c r="AM165" s="5">
        <f t="shared" si="11"/>
        <v>0.3866943866943866</v>
      </c>
      <c r="AN165" s="9">
        <f>_xlfn.RANK.EQ(tblAargau[[#This Row],[1981-2011]],tblAargau[1981-2011])</f>
        <v>121</v>
      </c>
      <c r="AO165" s="6">
        <v>9.4700000000000006</v>
      </c>
      <c r="AP165" s="9">
        <f>_xlfn.RANK.EQ(tblAargau[[#This Row],[Fläche in km²]],tblAargau[Fläche in km²])</f>
        <v>41</v>
      </c>
      <c r="AQ165" s="7">
        <v>845</v>
      </c>
      <c r="AR165" s="7">
        <f>_xlfn.RANK.EQ(tblAargau[[#This Row],[Einwohner/km²]],tblAargau[Einwohner/km²])</f>
        <v>36</v>
      </c>
      <c r="AS165" s="2">
        <v>116</v>
      </c>
      <c r="AT165" s="2">
        <f>_xlfn.RANK.EQ(tblAargau[[#This Row],[Tax]],tblAargau[Tax],1)</f>
        <v>164</v>
      </c>
    </row>
    <row r="166" spans="1:46" x14ac:dyDescent="0.2">
      <c r="A166" s="1" t="s">
        <v>180</v>
      </c>
      <c r="B166" s="1" t="s">
        <v>256</v>
      </c>
      <c r="C166" s="2">
        <v>290</v>
      </c>
      <c r="D166" s="2">
        <v>300</v>
      </c>
      <c r="E166" s="2">
        <v>305</v>
      </c>
      <c r="F166" s="2">
        <v>318</v>
      </c>
      <c r="G166" s="2">
        <v>326</v>
      </c>
      <c r="H166" s="2">
        <v>342</v>
      </c>
      <c r="I166" s="2">
        <v>343</v>
      </c>
      <c r="J166" s="2">
        <v>345</v>
      </c>
      <c r="K166" s="2">
        <v>354</v>
      </c>
      <c r="L166" s="2">
        <v>373</v>
      </c>
      <c r="M166" s="2">
        <v>396</v>
      </c>
      <c r="N166" s="2">
        <v>406</v>
      </c>
      <c r="O166" s="2">
        <v>421</v>
      </c>
      <c r="P166" s="2">
        <v>408</v>
      </c>
      <c r="Q166" s="2">
        <v>424</v>
      </c>
      <c r="R166" s="2">
        <v>425</v>
      </c>
      <c r="S166" s="2">
        <v>417</v>
      </c>
      <c r="T166" s="2">
        <v>439</v>
      </c>
      <c r="U166" s="2">
        <v>474</v>
      </c>
      <c r="V166" s="2">
        <v>510</v>
      </c>
      <c r="W166" s="2">
        <v>526</v>
      </c>
      <c r="X166" s="2">
        <v>532</v>
      </c>
      <c r="Y166" s="2">
        <v>556</v>
      </c>
      <c r="Z166" s="2">
        <v>584</v>
      </c>
      <c r="AA166" s="2">
        <v>578</v>
      </c>
      <c r="AB166" s="2">
        <v>574</v>
      </c>
      <c r="AC166" s="2">
        <v>592</v>
      </c>
      <c r="AD166" s="2">
        <v>581</v>
      </c>
      <c r="AE166" s="2">
        <v>589</v>
      </c>
      <c r="AF166" s="2">
        <v>593</v>
      </c>
      <c r="AG166" s="7">
        <v>576</v>
      </c>
      <c r="AH166" s="7">
        <f>_xlfn.RANK.EQ(tblAargau[[#This Row],[2011]],tblAargau[2011])</f>
        <v>193</v>
      </c>
      <c r="AI166" s="4">
        <f t="shared" si="8"/>
        <v>0.28620689655172415</v>
      </c>
      <c r="AJ166" s="4">
        <f t="shared" si="9"/>
        <v>0.28787878787878785</v>
      </c>
      <c r="AK166" s="4">
        <f t="shared" si="10"/>
        <v>9.5057034220532355E-2</v>
      </c>
      <c r="AL166" s="10">
        <f>_xlfn.RANK.EQ(tblAargau[[#This Row],[2001-2011]],tblAargau[2001-2011])</f>
        <v>127</v>
      </c>
      <c r="AM166" s="5">
        <f t="shared" si="11"/>
        <v>0.98620689655172411</v>
      </c>
      <c r="AN166" s="9">
        <f>_xlfn.RANK.EQ(tblAargau[[#This Row],[1981-2011]],tblAargau[1981-2011])</f>
        <v>25</v>
      </c>
      <c r="AO166" s="6">
        <v>2.38</v>
      </c>
      <c r="AP166" s="9">
        <f>_xlfn.RANK.EQ(tblAargau[[#This Row],[Fläche in km²]],tblAargau[Fläche in km²])</f>
        <v>205</v>
      </c>
      <c r="AQ166" s="7">
        <v>242</v>
      </c>
      <c r="AR166" s="7">
        <f>_xlfn.RANK.EQ(tblAargau[[#This Row],[Einwohner/km²]],tblAargau[Einwohner/km²])</f>
        <v>132</v>
      </c>
      <c r="AS166" s="2">
        <v>116</v>
      </c>
      <c r="AT166" s="2">
        <f>_xlfn.RANK.EQ(tblAargau[[#This Row],[Tax]],tblAargau[Tax],1)</f>
        <v>164</v>
      </c>
    </row>
    <row r="167" spans="1:46" x14ac:dyDescent="0.2">
      <c r="A167" s="1" t="s">
        <v>185</v>
      </c>
      <c r="B167" s="1" t="s">
        <v>256</v>
      </c>
      <c r="C167" s="2">
        <v>618</v>
      </c>
      <c r="D167" s="2">
        <v>619</v>
      </c>
      <c r="E167" s="2">
        <v>616</v>
      </c>
      <c r="F167" s="2">
        <v>611</v>
      </c>
      <c r="G167" s="2">
        <v>674</v>
      </c>
      <c r="H167" s="2">
        <v>703</v>
      </c>
      <c r="I167" s="2">
        <v>731</v>
      </c>
      <c r="J167" s="2">
        <v>730</v>
      </c>
      <c r="K167" s="2">
        <v>753</v>
      </c>
      <c r="L167" s="2">
        <v>816</v>
      </c>
      <c r="M167" s="2">
        <v>885</v>
      </c>
      <c r="N167" s="2">
        <v>894</v>
      </c>
      <c r="O167" s="2">
        <v>895</v>
      </c>
      <c r="P167" s="2">
        <v>920</v>
      </c>
      <c r="Q167" s="2">
        <v>987</v>
      </c>
      <c r="R167" s="2">
        <v>979</v>
      </c>
      <c r="S167" s="2">
        <v>991</v>
      </c>
      <c r="T167" s="2">
        <v>998</v>
      </c>
      <c r="U167" s="2">
        <v>1008</v>
      </c>
      <c r="V167" s="2">
        <v>1012</v>
      </c>
      <c r="W167" s="2">
        <v>1046</v>
      </c>
      <c r="X167" s="2">
        <v>1036</v>
      </c>
      <c r="Y167" s="2">
        <v>1002</v>
      </c>
      <c r="Z167" s="2">
        <v>1007</v>
      </c>
      <c r="AA167" s="2">
        <v>1027</v>
      </c>
      <c r="AB167" s="2">
        <v>1016</v>
      </c>
      <c r="AC167" s="2">
        <v>1062</v>
      </c>
      <c r="AD167" s="2">
        <v>1136</v>
      </c>
      <c r="AE167" s="2">
        <v>1178</v>
      </c>
      <c r="AF167" s="2">
        <v>1212</v>
      </c>
      <c r="AG167" s="7">
        <v>1244</v>
      </c>
      <c r="AH167" s="7">
        <f>_xlfn.RANK.EQ(tblAargau[[#This Row],[2011]],tblAargau[2011])</f>
        <v>135</v>
      </c>
      <c r="AI167" s="4">
        <f t="shared" si="8"/>
        <v>0.32038834951456319</v>
      </c>
      <c r="AJ167" s="4">
        <f t="shared" si="9"/>
        <v>0.14350282485875709</v>
      </c>
      <c r="AK167" s="4">
        <f t="shared" si="10"/>
        <v>0.1892925430210326</v>
      </c>
      <c r="AL167" s="10">
        <f>_xlfn.RANK.EQ(tblAargau[[#This Row],[2001-2011]],tblAargau[2001-2011])</f>
        <v>44</v>
      </c>
      <c r="AM167" s="5">
        <f t="shared" si="11"/>
        <v>1.0129449838187701</v>
      </c>
      <c r="AN167" s="9">
        <f>_xlfn.RANK.EQ(tblAargau[[#This Row],[1981-2011]],tblAargau[1981-2011])</f>
        <v>23</v>
      </c>
      <c r="AO167" s="6">
        <v>5.5</v>
      </c>
      <c r="AP167" s="9">
        <f>_xlfn.RANK.EQ(tblAargau[[#This Row],[Fläche in km²]],tblAargau[Fläche in km²])</f>
        <v>108</v>
      </c>
      <c r="AQ167" s="7">
        <v>226</v>
      </c>
      <c r="AR167" s="7">
        <f>_xlfn.RANK.EQ(tblAargau[[#This Row],[Einwohner/km²]],tblAargau[Einwohner/km²])</f>
        <v>136</v>
      </c>
      <c r="AS167" s="2">
        <v>116</v>
      </c>
      <c r="AT167" s="2">
        <f>_xlfn.RANK.EQ(tblAargau[[#This Row],[Tax]],tblAargau[Tax],1)</f>
        <v>164</v>
      </c>
    </row>
    <row r="168" spans="1:46" x14ac:dyDescent="0.2">
      <c r="A168" s="1" t="s">
        <v>137</v>
      </c>
      <c r="B168" s="1" t="s">
        <v>255</v>
      </c>
      <c r="C168" s="2">
        <v>1031</v>
      </c>
      <c r="D168" s="2">
        <v>1074</v>
      </c>
      <c r="E168" s="2">
        <v>1130</v>
      </c>
      <c r="F168" s="2">
        <v>1158</v>
      </c>
      <c r="G168" s="2">
        <v>1169</v>
      </c>
      <c r="H168" s="2">
        <v>1206</v>
      </c>
      <c r="I168" s="2">
        <v>1212</v>
      </c>
      <c r="J168" s="2">
        <v>1223</v>
      </c>
      <c r="K168" s="2">
        <v>1231</v>
      </c>
      <c r="L168" s="2">
        <v>1244</v>
      </c>
      <c r="M168" s="2">
        <v>1204</v>
      </c>
      <c r="N168" s="2">
        <v>1199</v>
      </c>
      <c r="O168" s="2">
        <v>1190</v>
      </c>
      <c r="P168" s="2">
        <v>1164</v>
      </c>
      <c r="Q168" s="2">
        <v>1179</v>
      </c>
      <c r="R168" s="2">
        <v>1192</v>
      </c>
      <c r="S168" s="2">
        <v>1205</v>
      </c>
      <c r="T168" s="2">
        <v>1207</v>
      </c>
      <c r="U168" s="2">
        <v>1212</v>
      </c>
      <c r="V168" s="2">
        <v>1202</v>
      </c>
      <c r="W168" s="2">
        <v>1209</v>
      </c>
      <c r="X168" s="2">
        <v>1222</v>
      </c>
      <c r="Y168" s="2">
        <v>1219</v>
      </c>
      <c r="Z168" s="2">
        <v>1217</v>
      </c>
      <c r="AA168" s="2">
        <v>1227</v>
      </c>
      <c r="AB168" s="2">
        <v>1229</v>
      </c>
      <c r="AC168" s="2">
        <v>1236</v>
      </c>
      <c r="AD168" s="2">
        <v>1250</v>
      </c>
      <c r="AE168" s="2">
        <v>1244</v>
      </c>
      <c r="AF168" s="2">
        <v>1232</v>
      </c>
      <c r="AG168" s="7">
        <v>1274</v>
      </c>
      <c r="AH168" s="7">
        <f>_xlfn.RANK.EQ(tblAargau[[#This Row],[2011]],tblAargau[2011])</f>
        <v>133</v>
      </c>
      <c r="AI168" s="4">
        <f t="shared" si="8"/>
        <v>0.20659553831231814</v>
      </c>
      <c r="AJ168" s="4">
        <f t="shared" si="9"/>
        <v>-1.6611295681062677E-3</v>
      </c>
      <c r="AK168" s="4">
        <f t="shared" si="10"/>
        <v>5.3763440860215006E-2</v>
      </c>
      <c r="AL168" s="10">
        <f>_xlfn.RANK.EQ(tblAargau[[#This Row],[2001-2011]],tblAargau[2001-2011])</f>
        <v>158</v>
      </c>
      <c r="AM168" s="5">
        <f t="shared" si="11"/>
        <v>0.2356935014548982</v>
      </c>
      <c r="AN168" s="9">
        <f>_xlfn.RANK.EQ(tblAargau[[#This Row],[1981-2011]],tblAargau[1981-2011])</f>
        <v>178</v>
      </c>
      <c r="AO168" s="6">
        <v>5.8</v>
      </c>
      <c r="AP168" s="9">
        <f>_xlfn.RANK.EQ(tblAargau[[#This Row],[Fläche in km²]],tblAargau[Fläche in km²])</f>
        <v>98</v>
      </c>
      <c r="AQ168" s="7">
        <v>220</v>
      </c>
      <c r="AR168" s="7">
        <f>_xlfn.RANK.EQ(tblAargau[[#This Row],[Einwohner/km²]],tblAargau[Einwohner/km²])</f>
        <v>139</v>
      </c>
      <c r="AS168" s="2">
        <v>116</v>
      </c>
      <c r="AT168" s="2">
        <f>_xlfn.RANK.EQ(tblAargau[[#This Row],[Tax]],tblAargau[Tax],1)</f>
        <v>164</v>
      </c>
    </row>
    <row r="169" spans="1:46" x14ac:dyDescent="0.2">
      <c r="A169" s="1" t="s">
        <v>214</v>
      </c>
      <c r="B169" s="1" t="s">
        <v>226</v>
      </c>
      <c r="C169" s="7">
        <v>3068</v>
      </c>
      <c r="D169" s="7">
        <v>3123</v>
      </c>
      <c r="E169" s="7">
        <v>3188</v>
      </c>
      <c r="F169" s="7">
        <v>3196</v>
      </c>
      <c r="G169" s="7">
        <v>3216</v>
      </c>
      <c r="H169" s="7">
        <v>3234</v>
      </c>
      <c r="I169" s="7">
        <v>3253</v>
      </c>
      <c r="J169" s="7">
        <v>3314</v>
      </c>
      <c r="K169" s="7">
        <v>3374</v>
      </c>
      <c r="L169" s="7">
        <v>3407</v>
      </c>
      <c r="M169" s="7">
        <v>3586</v>
      </c>
      <c r="N169" s="7">
        <v>3693</v>
      </c>
      <c r="O169" s="7">
        <v>3745</v>
      </c>
      <c r="P169" s="7">
        <v>3736</v>
      </c>
      <c r="Q169" s="7">
        <v>3767</v>
      </c>
      <c r="R169" s="7">
        <v>3770</v>
      </c>
      <c r="S169" s="7">
        <v>3831</v>
      </c>
      <c r="T169" s="7">
        <v>3864</v>
      </c>
      <c r="U169" s="7">
        <v>3874</v>
      </c>
      <c r="V169" s="7">
        <v>3891</v>
      </c>
      <c r="W169" s="7">
        <v>3869</v>
      </c>
      <c r="X169" s="7">
        <v>3867</v>
      </c>
      <c r="Y169" s="7">
        <v>3885</v>
      </c>
      <c r="Z169" s="7">
        <v>3927</v>
      </c>
      <c r="AA169" s="7">
        <v>4006</v>
      </c>
      <c r="AB169" s="7">
        <v>4026</v>
      </c>
      <c r="AC169" s="7">
        <v>4063</v>
      </c>
      <c r="AD169" s="7">
        <v>4045</v>
      </c>
      <c r="AE169" s="7">
        <v>4065</v>
      </c>
      <c r="AF169" s="7">
        <v>4095</v>
      </c>
      <c r="AG169" s="7">
        <v>4192</v>
      </c>
      <c r="AH169" s="7">
        <f>_xlfn.RANK.EQ(tblAargau[[#This Row],[2011]],tblAargau[2011])</f>
        <v>44</v>
      </c>
      <c r="AI169" s="4">
        <f t="shared" si="8"/>
        <v>0.1104954367666231</v>
      </c>
      <c r="AJ169" s="4">
        <f t="shared" si="9"/>
        <v>8.5052983825989914E-2</v>
      </c>
      <c r="AK169" s="4">
        <f t="shared" si="10"/>
        <v>8.3484104419746741E-2</v>
      </c>
      <c r="AL169" s="10">
        <f>_xlfn.RANK.EQ(tblAargau[[#This Row],[2001-2011]],tblAargau[2001-2011])</f>
        <v>137</v>
      </c>
      <c r="AM169" s="5">
        <f t="shared" si="11"/>
        <v>0.36636245110821375</v>
      </c>
      <c r="AN169" s="9">
        <f>_xlfn.RANK.EQ(tblAargau[[#This Row],[1981-2011]],tblAargau[1981-2011])</f>
        <v>129</v>
      </c>
      <c r="AO169" s="6">
        <v>8.89</v>
      </c>
      <c r="AP169" s="9">
        <f>_xlfn.RANK.EQ(tblAargau[[#This Row],[Fläche in km²]],tblAargau[Fläche in km²])</f>
        <v>46</v>
      </c>
      <c r="AQ169" s="7">
        <v>472</v>
      </c>
      <c r="AR169" s="7">
        <f>_xlfn.RANK.EQ(tblAargau[[#This Row],[Einwohner/km²]],tblAargau[Einwohner/km²])</f>
        <v>76</v>
      </c>
      <c r="AS169" s="2">
        <v>117</v>
      </c>
      <c r="AT169" s="2">
        <f>_xlfn.RANK.EQ(tblAargau[[#This Row],[Tax]],tblAargau[Tax],1)</f>
        <v>168</v>
      </c>
    </row>
    <row r="170" spans="1:46" x14ac:dyDescent="0.2">
      <c r="A170" s="1" t="s">
        <v>162</v>
      </c>
      <c r="B170" s="1" t="s">
        <v>166</v>
      </c>
      <c r="C170" s="2">
        <v>516</v>
      </c>
      <c r="D170" s="2">
        <v>539</v>
      </c>
      <c r="E170" s="2">
        <v>533</v>
      </c>
      <c r="F170" s="2">
        <v>527</v>
      </c>
      <c r="G170" s="2">
        <v>539</v>
      </c>
      <c r="H170" s="2">
        <v>564</v>
      </c>
      <c r="I170" s="2">
        <v>568</v>
      </c>
      <c r="J170" s="2">
        <v>574</v>
      </c>
      <c r="K170" s="2">
        <v>602</v>
      </c>
      <c r="L170" s="2">
        <v>624</v>
      </c>
      <c r="M170" s="2">
        <v>676</v>
      </c>
      <c r="N170" s="2">
        <v>658</v>
      </c>
      <c r="O170" s="2">
        <v>669</v>
      </c>
      <c r="P170" s="2">
        <v>709</v>
      </c>
      <c r="Q170" s="2">
        <v>709</v>
      </c>
      <c r="R170" s="2">
        <v>719</v>
      </c>
      <c r="S170" s="2">
        <v>738</v>
      </c>
      <c r="T170" s="2">
        <v>713</v>
      </c>
      <c r="U170" s="2">
        <v>713</v>
      </c>
      <c r="V170" s="2">
        <v>736</v>
      </c>
      <c r="W170" s="2">
        <v>750</v>
      </c>
      <c r="X170" s="2">
        <v>754</v>
      </c>
      <c r="Y170" s="2">
        <v>755</v>
      </c>
      <c r="Z170" s="2">
        <v>721</v>
      </c>
      <c r="AA170" s="2">
        <v>711</v>
      </c>
      <c r="AB170" s="2">
        <v>719</v>
      </c>
      <c r="AC170" s="2">
        <v>750</v>
      </c>
      <c r="AD170" s="2">
        <v>731</v>
      </c>
      <c r="AE170" s="2">
        <v>739</v>
      </c>
      <c r="AF170" s="2">
        <v>764</v>
      </c>
      <c r="AG170" s="7">
        <v>770</v>
      </c>
      <c r="AH170" s="7">
        <f>_xlfn.RANK.EQ(tblAargau[[#This Row],[2011]],tblAargau[2011])</f>
        <v>178</v>
      </c>
      <c r="AI170" s="4">
        <f t="shared" si="8"/>
        <v>0.20930232558139528</v>
      </c>
      <c r="AJ170" s="4">
        <f t="shared" si="9"/>
        <v>8.8757396449704151E-2</v>
      </c>
      <c r="AK170" s="4">
        <f t="shared" si="10"/>
        <v>2.6666666666666616E-2</v>
      </c>
      <c r="AL170" s="10">
        <f>_xlfn.RANK.EQ(tblAargau[[#This Row],[2001-2011]],tblAargau[2001-2011])</f>
        <v>178</v>
      </c>
      <c r="AM170" s="5">
        <f t="shared" si="11"/>
        <v>0.49224806201550386</v>
      </c>
      <c r="AN170" s="9">
        <f>_xlfn.RANK.EQ(tblAargau[[#This Row],[1981-2011]],tblAargau[1981-2011])</f>
        <v>88</v>
      </c>
      <c r="AO170" s="6">
        <v>2.19</v>
      </c>
      <c r="AP170" s="9">
        <f>_xlfn.RANK.EQ(tblAargau[[#This Row],[Fläche in km²]],tblAargau[Fläche in km²])</f>
        <v>209</v>
      </c>
      <c r="AQ170" s="7">
        <v>352</v>
      </c>
      <c r="AR170" s="7">
        <f>_xlfn.RANK.EQ(tblAargau[[#This Row],[Einwohner/km²]],tblAargau[Einwohner/km²])</f>
        <v>100</v>
      </c>
      <c r="AS170" s="2">
        <v>117</v>
      </c>
      <c r="AT170" s="2">
        <f>_xlfn.RANK.EQ(tblAargau[[#This Row],[Tax]],tblAargau[Tax],1)</f>
        <v>168</v>
      </c>
    </row>
    <row r="171" spans="1:46" x14ac:dyDescent="0.2">
      <c r="A171" s="1" t="s">
        <v>218</v>
      </c>
      <c r="B171" s="1" t="s">
        <v>226</v>
      </c>
      <c r="C171" s="2">
        <v>878</v>
      </c>
      <c r="D171" s="2">
        <v>891</v>
      </c>
      <c r="E171" s="2">
        <v>886</v>
      </c>
      <c r="F171" s="2">
        <v>886</v>
      </c>
      <c r="G171" s="2">
        <v>906</v>
      </c>
      <c r="H171" s="2">
        <v>898</v>
      </c>
      <c r="I171" s="2">
        <v>918</v>
      </c>
      <c r="J171" s="2">
        <v>918</v>
      </c>
      <c r="K171" s="2">
        <v>922</v>
      </c>
      <c r="L171" s="2">
        <v>915</v>
      </c>
      <c r="M171" s="2">
        <v>957</v>
      </c>
      <c r="N171" s="2">
        <v>969</v>
      </c>
      <c r="O171" s="2">
        <v>988</v>
      </c>
      <c r="P171" s="2">
        <v>1020</v>
      </c>
      <c r="Q171" s="2">
        <v>1050</v>
      </c>
      <c r="R171" s="2">
        <v>1097</v>
      </c>
      <c r="S171" s="2">
        <v>1132</v>
      </c>
      <c r="T171" s="2">
        <v>1135</v>
      </c>
      <c r="U171" s="2">
        <v>1124</v>
      </c>
      <c r="V171" s="2">
        <v>1143</v>
      </c>
      <c r="W171" s="2">
        <v>1159</v>
      </c>
      <c r="X171" s="2">
        <v>1164</v>
      </c>
      <c r="Y171" s="2">
        <v>1149</v>
      </c>
      <c r="Z171" s="2">
        <v>1143</v>
      </c>
      <c r="AA171" s="2">
        <v>1157</v>
      </c>
      <c r="AB171" s="2">
        <v>1162</v>
      </c>
      <c r="AC171" s="2">
        <v>1166</v>
      </c>
      <c r="AD171" s="2">
        <v>1177</v>
      </c>
      <c r="AE171" s="2">
        <v>1195</v>
      </c>
      <c r="AF171" s="2">
        <v>1218</v>
      </c>
      <c r="AG171" s="7">
        <v>1222</v>
      </c>
      <c r="AH171" s="7">
        <f>_xlfn.RANK.EQ(tblAargau[[#This Row],[2011]],tblAargau[2011])</f>
        <v>137</v>
      </c>
      <c r="AI171" s="4">
        <f t="shared" si="8"/>
        <v>4.2141230068337032E-2</v>
      </c>
      <c r="AJ171" s="4">
        <f t="shared" si="9"/>
        <v>0.19435736677115978</v>
      </c>
      <c r="AK171" s="4">
        <f t="shared" si="10"/>
        <v>5.4357204486626509E-2</v>
      </c>
      <c r="AL171" s="10">
        <f>_xlfn.RANK.EQ(tblAargau[[#This Row],[2001-2011]],tblAargau[2001-2011])</f>
        <v>157</v>
      </c>
      <c r="AM171" s="5">
        <f t="shared" si="11"/>
        <v>0.39179954441913445</v>
      </c>
      <c r="AN171" s="9">
        <f>_xlfn.RANK.EQ(tblAargau[[#This Row],[1981-2011]],tblAargau[1981-2011])</f>
        <v>117</v>
      </c>
      <c r="AO171" s="6">
        <v>5.81</v>
      </c>
      <c r="AP171" s="9">
        <f>_xlfn.RANK.EQ(tblAargau[[#This Row],[Fläche in km²]],tblAargau[Fläche in km²])</f>
        <v>97</v>
      </c>
      <c r="AQ171" s="7">
        <v>210</v>
      </c>
      <c r="AR171" s="7">
        <f>_xlfn.RANK.EQ(tblAargau[[#This Row],[Einwohner/km²]],tblAargau[Einwohner/km²])</f>
        <v>146</v>
      </c>
      <c r="AS171" s="2">
        <v>117</v>
      </c>
      <c r="AT171" s="2">
        <f>_xlfn.RANK.EQ(tblAargau[[#This Row],[Tax]],tblAargau[Tax],1)</f>
        <v>168</v>
      </c>
    </row>
    <row r="172" spans="1:46" x14ac:dyDescent="0.2">
      <c r="A172" s="1" t="s">
        <v>128</v>
      </c>
      <c r="B172" s="1" t="s">
        <v>255</v>
      </c>
      <c r="C172" s="2">
        <v>494</v>
      </c>
      <c r="D172" s="2">
        <v>494</v>
      </c>
      <c r="E172" s="2">
        <v>486</v>
      </c>
      <c r="F172" s="2">
        <v>495</v>
      </c>
      <c r="G172" s="2">
        <v>504</v>
      </c>
      <c r="H172" s="2">
        <v>503</v>
      </c>
      <c r="I172" s="2">
        <v>528</v>
      </c>
      <c r="J172" s="2">
        <v>542</v>
      </c>
      <c r="K172" s="2">
        <v>539</v>
      </c>
      <c r="L172" s="2">
        <v>540</v>
      </c>
      <c r="M172" s="2">
        <v>557</v>
      </c>
      <c r="N172" s="2">
        <v>575</v>
      </c>
      <c r="O172" s="2">
        <v>599</v>
      </c>
      <c r="P172" s="2">
        <v>611</v>
      </c>
      <c r="Q172" s="2">
        <v>603</v>
      </c>
      <c r="R172" s="2">
        <v>620</v>
      </c>
      <c r="S172" s="2">
        <v>632</v>
      </c>
      <c r="T172" s="2">
        <v>623</v>
      </c>
      <c r="U172" s="2">
        <v>643</v>
      </c>
      <c r="V172" s="2">
        <v>668</v>
      </c>
      <c r="W172" s="2">
        <v>680</v>
      </c>
      <c r="X172" s="2">
        <v>667</v>
      </c>
      <c r="Y172" s="2">
        <v>683</v>
      </c>
      <c r="Z172" s="2">
        <v>700</v>
      </c>
      <c r="AA172" s="2">
        <v>700</v>
      </c>
      <c r="AB172" s="2">
        <v>715</v>
      </c>
      <c r="AC172" s="2">
        <v>713</v>
      </c>
      <c r="AD172" s="2">
        <v>725</v>
      </c>
      <c r="AE172" s="2">
        <v>739</v>
      </c>
      <c r="AF172" s="2">
        <v>731</v>
      </c>
      <c r="AG172" s="7">
        <v>738</v>
      </c>
      <c r="AH172" s="7">
        <f>_xlfn.RANK.EQ(tblAargau[[#This Row],[2011]],tblAargau[2011])</f>
        <v>180</v>
      </c>
      <c r="AI172" s="4">
        <f t="shared" si="8"/>
        <v>9.3117408906882693E-2</v>
      </c>
      <c r="AJ172" s="4">
        <f t="shared" si="9"/>
        <v>0.19928186714542195</v>
      </c>
      <c r="AK172" s="4">
        <f t="shared" si="10"/>
        <v>8.5294117647058743E-2</v>
      </c>
      <c r="AL172" s="10">
        <f>_xlfn.RANK.EQ(tblAargau[[#This Row],[2001-2011]],tblAargau[2001-2011])</f>
        <v>136</v>
      </c>
      <c r="AM172" s="5">
        <f t="shared" si="11"/>
        <v>0.49392712550607287</v>
      </c>
      <c r="AN172" s="9">
        <f>_xlfn.RANK.EQ(tblAargau[[#This Row],[1981-2011]],tblAargau[1981-2011])</f>
        <v>87</v>
      </c>
      <c r="AO172" s="6">
        <v>3.75</v>
      </c>
      <c r="AP172" s="9">
        <f>_xlfn.RANK.EQ(tblAargau[[#This Row],[Fläche in km²]],tblAargau[Fläche in km²])</f>
        <v>160</v>
      </c>
      <c r="AQ172" s="7">
        <v>197</v>
      </c>
      <c r="AR172" s="7">
        <f>_xlfn.RANK.EQ(tblAargau[[#This Row],[Einwohner/km²]],tblAargau[Einwohner/km²])</f>
        <v>155</v>
      </c>
      <c r="AS172" s="2">
        <v>117</v>
      </c>
      <c r="AT172" s="2">
        <f>_xlfn.RANK.EQ(tblAargau[[#This Row],[Tax]],tblAargau[Tax],1)</f>
        <v>168</v>
      </c>
    </row>
    <row r="173" spans="1:46" x14ac:dyDescent="0.2">
      <c r="A173" s="1" t="s">
        <v>189</v>
      </c>
      <c r="B173" s="1" t="s">
        <v>256</v>
      </c>
      <c r="C173" s="2">
        <v>606</v>
      </c>
      <c r="D173" s="2">
        <v>628</v>
      </c>
      <c r="E173" s="2">
        <v>617</v>
      </c>
      <c r="F173" s="2">
        <v>630</v>
      </c>
      <c r="G173" s="2">
        <v>638</v>
      </c>
      <c r="H173" s="2">
        <v>663</v>
      </c>
      <c r="I173" s="2">
        <v>670</v>
      </c>
      <c r="J173" s="2">
        <v>743</v>
      </c>
      <c r="K173" s="2">
        <v>757</v>
      </c>
      <c r="L173" s="2">
        <v>768</v>
      </c>
      <c r="M173" s="2">
        <v>814</v>
      </c>
      <c r="N173" s="2">
        <v>866</v>
      </c>
      <c r="O173" s="2">
        <v>912</v>
      </c>
      <c r="P173" s="2">
        <v>939</v>
      </c>
      <c r="Q173" s="2">
        <v>969</v>
      </c>
      <c r="R173" s="2">
        <v>939</v>
      </c>
      <c r="S173" s="2">
        <v>982</v>
      </c>
      <c r="T173" s="2">
        <v>983</v>
      </c>
      <c r="U173" s="2">
        <v>1002</v>
      </c>
      <c r="V173" s="2">
        <v>992</v>
      </c>
      <c r="W173" s="2">
        <v>980</v>
      </c>
      <c r="X173" s="2">
        <v>1007</v>
      </c>
      <c r="Y173" s="2">
        <v>981</v>
      </c>
      <c r="Z173" s="2">
        <v>986</v>
      </c>
      <c r="AA173" s="2">
        <v>1002</v>
      </c>
      <c r="AB173" s="2">
        <v>1001</v>
      </c>
      <c r="AC173" s="2">
        <v>998</v>
      </c>
      <c r="AD173" s="2">
        <v>990</v>
      </c>
      <c r="AE173" s="2">
        <v>987</v>
      </c>
      <c r="AF173" s="2">
        <v>1008</v>
      </c>
      <c r="AG173" s="7">
        <v>1020</v>
      </c>
      <c r="AH173" s="7">
        <f>_xlfn.RANK.EQ(tblAargau[[#This Row],[2011]],tblAargau[2011])</f>
        <v>151</v>
      </c>
      <c r="AI173" s="4">
        <f t="shared" si="8"/>
        <v>0.26732673267326734</v>
      </c>
      <c r="AJ173" s="4">
        <f t="shared" si="9"/>
        <v>0.21867321867321876</v>
      </c>
      <c r="AK173" s="4">
        <f t="shared" si="10"/>
        <v>4.081632653061229E-2</v>
      </c>
      <c r="AL173" s="10">
        <f>_xlfn.RANK.EQ(tblAargau[[#This Row],[2001-2011]],tblAargau[2001-2011])</f>
        <v>169</v>
      </c>
      <c r="AM173" s="5">
        <f t="shared" si="11"/>
        <v>0.68316831683168311</v>
      </c>
      <c r="AN173" s="9">
        <f>_xlfn.RANK.EQ(tblAargau[[#This Row],[1981-2011]],tblAargau[1981-2011])</f>
        <v>53</v>
      </c>
      <c r="AO173" s="6">
        <v>5.52</v>
      </c>
      <c r="AP173" s="9">
        <f>_xlfn.RANK.EQ(tblAargau[[#This Row],[Fläche in km²]],tblAargau[Fläche in km²])</f>
        <v>106</v>
      </c>
      <c r="AQ173" s="7">
        <v>185</v>
      </c>
      <c r="AR173" s="7">
        <f>_xlfn.RANK.EQ(tblAargau[[#This Row],[Einwohner/km²]],tblAargau[Einwohner/km²])</f>
        <v>161</v>
      </c>
      <c r="AS173" s="2">
        <v>117</v>
      </c>
      <c r="AT173" s="2">
        <f>_xlfn.RANK.EQ(tblAargau[[#This Row],[Tax]],tblAargau[Tax],1)</f>
        <v>168</v>
      </c>
    </row>
    <row r="174" spans="1:46" x14ac:dyDescent="0.2">
      <c r="A174" s="1" t="s">
        <v>239</v>
      </c>
      <c r="B174" s="1" t="s">
        <v>257</v>
      </c>
      <c r="C174" s="7">
        <v>1677</v>
      </c>
      <c r="D174" s="7">
        <v>1687</v>
      </c>
      <c r="E174" s="7">
        <v>1722</v>
      </c>
      <c r="F174" s="7">
        <v>1745</v>
      </c>
      <c r="G174" s="7">
        <v>1796</v>
      </c>
      <c r="H174" s="7">
        <v>1796</v>
      </c>
      <c r="I174" s="7">
        <v>1832</v>
      </c>
      <c r="J174" s="7">
        <v>1865</v>
      </c>
      <c r="K174" s="7">
        <v>1945</v>
      </c>
      <c r="L174" s="7">
        <v>1981</v>
      </c>
      <c r="M174" s="7">
        <v>2026</v>
      </c>
      <c r="N174" s="7">
        <v>2026</v>
      </c>
      <c r="O174" s="7">
        <v>2043</v>
      </c>
      <c r="P174" s="7">
        <v>2095</v>
      </c>
      <c r="Q174" s="7">
        <v>2134</v>
      </c>
      <c r="R174" s="7">
        <v>2174</v>
      </c>
      <c r="S174" s="7">
        <v>2155</v>
      </c>
      <c r="T174" s="7">
        <v>2148</v>
      </c>
      <c r="U174" s="7">
        <v>2174</v>
      </c>
      <c r="V174" s="7">
        <v>2145</v>
      </c>
      <c r="W174" s="7">
        <v>2113</v>
      </c>
      <c r="X174" s="7">
        <v>2137</v>
      </c>
      <c r="Y174" s="7">
        <v>2141</v>
      </c>
      <c r="Z174" s="7">
        <v>2128</v>
      </c>
      <c r="AA174" s="7">
        <v>2081</v>
      </c>
      <c r="AB174" s="7">
        <v>2068</v>
      </c>
      <c r="AC174" s="7">
        <v>2056</v>
      </c>
      <c r="AD174" s="7">
        <v>2045</v>
      </c>
      <c r="AE174" s="7">
        <v>2082</v>
      </c>
      <c r="AF174" s="7">
        <v>2107</v>
      </c>
      <c r="AG174" s="7">
        <v>2145</v>
      </c>
      <c r="AH174" s="7">
        <f>_xlfn.RANK.EQ(tblAargau[[#This Row],[2011]],tblAargau[2011])</f>
        <v>90</v>
      </c>
      <c r="AI174" s="4">
        <f t="shared" si="8"/>
        <v>0.18127608825283237</v>
      </c>
      <c r="AJ174" s="4">
        <f t="shared" si="9"/>
        <v>5.8736426456071023E-2</v>
      </c>
      <c r="AK174" s="4">
        <f t="shared" si="10"/>
        <v>1.5144344533838172E-2</v>
      </c>
      <c r="AL174" s="10">
        <f>_xlfn.RANK.EQ(tblAargau[[#This Row],[2001-2011]],tblAargau[2001-2011])</f>
        <v>185</v>
      </c>
      <c r="AM174" s="5">
        <f t="shared" si="11"/>
        <v>0.27906976744186052</v>
      </c>
      <c r="AN174" s="9">
        <f>_xlfn.RANK.EQ(tblAargau[[#This Row],[1981-2011]],tblAargau[1981-2011])</f>
        <v>162</v>
      </c>
      <c r="AO174" s="6">
        <v>13.76</v>
      </c>
      <c r="AP174" s="9">
        <f>_xlfn.RANK.EQ(tblAargau[[#This Row],[Fläche in km²]],tblAargau[Fläche in km²])</f>
        <v>9</v>
      </c>
      <c r="AQ174" s="7">
        <v>156</v>
      </c>
      <c r="AR174" s="7">
        <f>_xlfn.RANK.EQ(tblAargau[[#This Row],[Einwohner/km²]],tblAargau[Einwohner/km²])</f>
        <v>174</v>
      </c>
      <c r="AS174" s="2">
        <v>117</v>
      </c>
      <c r="AT174" s="2">
        <f>_xlfn.RANK.EQ(tblAargau[[#This Row],[Tax]],tblAargau[Tax],1)</f>
        <v>168</v>
      </c>
    </row>
    <row r="175" spans="1:46" x14ac:dyDescent="0.2">
      <c r="A175" s="1" t="s">
        <v>154</v>
      </c>
      <c r="B175" s="1" t="s">
        <v>145</v>
      </c>
      <c r="C175" s="2">
        <v>675</v>
      </c>
      <c r="D175" s="2">
        <v>678</v>
      </c>
      <c r="E175" s="2">
        <v>688</v>
      </c>
      <c r="F175" s="2">
        <v>684</v>
      </c>
      <c r="G175" s="2">
        <v>660</v>
      </c>
      <c r="H175" s="2">
        <v>658</v>
      </c>
      <c r="I175" s="2">
        <v>666</v>
      </c>
      <c r="J175" s="2">
        <v>697</v>
      </c>
      <c r="K175" s="2">
        <v>706</v>
      </c>
      <c r="L175" s="2">
        <v>686</v>
      </c>
      <c r="M175" s="2">
        <v>725</v>
      </c>
      <c r="N175" s="2">
        <v>728</v>
      </c>
      <c r="O175" s="2">
        <v>765</v>
      </c>
      <c r="P175" s="2">
        <v>780</v>
      </c>
      <c r="Q175" s="2">
        <v>800</v>
      </c>
      <c r="R175" s="2">
        <v>840</v>
      </c>
      <c r="S175" s="2">
        <v>841</v>
      </c>
      <c r="T175" s="2">
        <v>841</v>
      </c>
      <c r="U175" s="2">
        <v>857</v>
      </c>
      <c r="V175" s="2">
        <v>861</v>
      </c>
      <c r="W175" s="2">
        <v>863</v>
      </c>
      <c r="X175" s="2">
        <v>879</v>
      </c>
      <c r="Y175" s="2">
        <v>884</v>
      </c>
      <c r="Z175" s="2">
        <v>918</v>
      </c>
      <c r="AA175" s="2">
        <v>903</v>
      </c>
      <c r="AB175" s="2">
        <v>908</v>
      </c>
      <c r="AC175" s="2">
        <v>949</v>
      </c>
      <c r="AD175" s="2">
        <v>967</v>
      </c>
      <c r="AE175" s="2">
        <v>940</v>
      </c>
      <c r="AF175" s="2">
        <v>975</v>
      </c>
      <c r="AG175" s="7">
        <v>1024</v>
      </c>
      <c r="AH175" s="7">
        <f>_xlfn.RANK.EQ(tblAargau[[#This Row],[2011]],tblAargau[2011])</f>
        <v>150</v>
      </c>
      <c r="AI175" s="4">
        <f t="shared" si="8"/>
        <v>1.6296296296296253E-2</v>
      </c>
      <c r="AJ175" s="4">
        <f t="shared" si="9"/>
        <v>0.1875862068965517</v>
      </c>
      <c r="AK175" s="4">
        <f t="shared" si="10"/>
        <v>0.18655851680185398</v>
      </c>
      <c r="AL175" s="10">
        <f>_xlfn.RANK.EQ(tblAargau[[#This Row],[2001-2011]],tblAargau[2001-2011])</f>
        <v>48</v>
      </c>
      <c r="AM175" s="5">
        <f t="shared" si="11"/>
        <v>0.51703703703703696</v>
      </c>
      <c r="AN175" s="9">
        <f>_xlfn.RANK.EQ(tblAargau[[#This Row],[1981-2011]],tblAargau[1981-2011])</f>
        <v>84</v>
      </c>
      <c r="AO175" s="6">
        <v>6.88</v>
      </c>
      <c r="AP175" s="9">
        <f>_xlfn.RANK.EQ(tblAargau[[#This Row],[Fläche in km²]],tblAargau[Fläche in km²])</f>
        <v>78</v>
      </c>
      <c r="AQ175" s="7">
        <v>149</v>
      </c>
      <c r="AR175" s="7">
        <f>_xlfn.RANK.EQ(tblAargau[[#This Row],[Einwohner/km²]],tblAargau[Einwohner/km²])</f>
        <v>178</v>
      </c>
      <c r="AS175" s="2">
        <v>117</v>
      </c>
      <c r="AT175" s="2">
        <f>_xlfn.RANK.EQ(tblAargau[[#This Row],[Tax]],tblAargau[Tax],1)</f>
        <v>168</v>
      </c>
    </row>
    <row r="176" spans="1:46" x14ac:dyDescent="0.2">
      <c r="A176" s="1" t="s">
        <v>132</v>
      </c>
      <c r="B176" s="1" t="s">
        <v>255</v>
      </c>
      <c r="C176" s="2">
        <v>839</v>
      </c>
      <c r="D176" s="2">
        <v>836</v>
      </c>
      <c r="E176" s="2">
        <v>839</v>
      </c>
      <c r="F176" s="2">
        <v>859</v>
      </c>
      <c r="G176" s="2">
        <v>840</v>
      </c>
      <c r="H176" s="2">
        <v>875</v>
      </c>
      <c r="I176" s="2">
        <v>867</v>
      </c>
      <c r="J176" s="2">
        <v>855</v>
      </c>
      <c r="K176" s="2">
        <v>876</v>
      </c>
      <c r="L176" s="2">
        <v>864</v>
      </c>
      <c r="M176" s="2">
        <v>872</v>
      </c>
      <c r="N176" s="2">
        <v>909</v>
      </c>
      <c r="O176" s="2">
        <v>914</v>
      </c>
      <c r="P176" s="2">
        <v>944</v>
      </c>
      <c r="Q176" s="2">
        <v>957</v>
      </c>
      <c r="R176" s="2">
        <v>936</v>
      </c>
      <c r="S176" s="2">
        <v>929</v>
      </c>
      <c r="T176" s="2">
        <v>926</v>
      </c>
      <c r="U176" s="2">
        <v>938</v>
      </c>
      <c r="V176" s="2">
        <v>906</v>
      </c>
      <c r="W176" s="2">
        <v>893</v>
      </c>
      <c r="X176" s="2">
        <v>913</v>
      </c>
      <c r="Y176" s="2">
        <v>881</v>
      </c>
      <c r="Z176" s="2">
        <v>876</v>
      </c>
      <c r="AA176" s="2">
        <v>891</v>
      </c>
      <c r="AB176" s="2">
        <v>872</v>
      </c>
      <c r="AC176" s="2">
        <v>863</v>
      </c>
      <c r="AD176" s="2">
        <v>863</v>
      </c>
      <c r="AE176" s="2">
        <v>852</v>
      </c>
      <c r="AF176" s="2">
        <v>829</v>
      </c>
      <c r="AG176" s="7">
        <v>837</v>
      </c>
      <c r="AH176" s="7">
        <f>_xlfn.RANK.EQ(tblAargau[[#This Row],[2011]],tblAargau[2011])</f>
        <v>171</v>
      </c>
      <c r="AI176" s="4">
        <f t="shared" si="8"/>
        <v>2.9797377830750982E-2</v>
      </c>
      <c r="AJ176" s="4">
        <f t="shared" si="9"/>
        <v>3.8990825688073327E-2</v>
      </c>
      <c r="AK176" s="4">
        <f t="shared" si="10"/>
        <v>-6.2709966405375184E-2</v>
      </c>
      <c r="AL176" s="10">
        <f>_xlfn.RANK.EQ(tblAargau[[#This Row],[2001-2011]],tblAargau[2001-2011])</f>
        <v>215</v>
      </c>
      <c r="AM176" s="5">
        <f t="shared" si="11"/>
        <v>-2.3837902264600697E-3</v>
      </c>
      <c r="AN176" s="9">
        <f>_xlfn.RANK.EQ(tblAargau[[#This Row],[1981-2011]],tblAargau[1981-2011])</f>
        <v>217</v>
      </c>
      <c r="AO176" s="6">
        <v>7.22</v>
      </c>
      <c r="AP176" s="9">
        <f>_xlfn.RANK.EQ(tblAargau[[#This Row],[Fläche in km²]],tblAargau[Fläche in km²])</f>
        <v>68</v>
      </c>
      <c r="AQ176" s="7">
        <v>116</v>
      </c>
      <c r="AR176" s="7">
        <f>_xlfn.RANK.EQ(tblAargau[[#This Row],[Einwohner/km²]],tblAargau[Einwohner/km²])</f>
        <v>189</v>
      </c>
      <c r="AS176" s="2">
        <v>117</v>
      </c>
      <c r="AT176" s="2">
        <f>_xlfn.RANK.EQ(tblAargau[[#This Row],[Tax]],tblAargau[Tax],1)</f>
        <v>168</v>
      </c>
    </row>
    <row r="177" spans="1:46" x14ac:dyDescent="0.2">
      <c r="A177" s="1" t="s">
        <v>140</v>
      </c>
      <c r="B177" s="1" t="s">
        <v>145</v>
      </c>
      <c r="C177" s="2">
        <v>755</v>
      </c>
      <c r="D177" s="2">
        <v>757</v>
      </c>
      <c r="E177" s="2">
        <v>784</v>
      </c>
      <c r="F177" s="2">
        <v>805</v>
      </c>
      <c r="G177" s="2">
        <v>803</v>
      </c>
      <c r="H177" s="2">
        <v>830</v>
      </c>
      <c r="I177" s="2">
        <v>837</v>
      </c>
      <c r="J177" s="2">
        <v>857</v>
      </c>
      <c r="K177" s="2">
        <v>846</v>
      </c>
      <c r="L177" s="2">
        <v>853</v>
      </c>
      <c r="M177" s="2">
        <v>907</v>
      </c>
      <c r="N177" s="2">
        <v>919</v>
      </c>
      <c r="O177" s="2">
        <v>931</v>
      </c>
      <c r="P177" s="2">
        <v>913</v>
      </c>
      <c r="Q177" s="2">
        <v>919</v>
      </c>
      <c r="R177" s="2">
        <v>928</v>
      </c>
      <c r="S177" s="2">
        <v>953</v>
      </c>
      <c r="T177" s="2">
        <v>941</v>
      </c>
      <c r="U177" s="2">
        <v>933</v>
      </c>
      <c r="V177" s="2">
        <v>932</v>
      </c>
      <c r="W177" s="2">
        <v>912</v>
      </c>
      <c r="X177" s="2">
        <v>920</v>
      </c>
      <c r="Y177" s="2">
        <v>933</v>
      </c>
      <c r="Z177" s="2">
        <v>920</v>
      </c>
      <c r="AA177" s="2">
        <v>934</v>
      </c>
      <c r="AB177" s="2">
        <v>939</v>
      </c>
      <c r="AC177" s="2">
        <v>952</v>
      </c>
      <c r="AD177" s="2">
        <v>964</v>
      </c>
      <c r="AE177" s="2">
        <v>952</v>
      </c>
      <c r="AF177" s="2">
        <v>963</v>
      </c>
      <c r="AG177" s="7">
        <v>964</v>
      </c>
      <c r="AH177" s="7">
        <f>_xlfn.RANK.EQ(tblAargau[[#This Row],[2011]],tblAargau[2011])</f>
        <v>160</v>
      </c>
      <c r="AI177" s="4">
        <f t="shared" si="8"/>
        <v>0.12980132450331117</v>
      </c>
      <c r="AJ177" s="4">
        <f t="shared" si="9"/>
        <v>2.7563395810363822E-2</v>
      </c>
      <c r="AK177" s="4">
        <f t="shared" si="10"/>
        <v>5.7017543859649189E-2</v>
      </c>
      <c r="AL177" s="10">
        <f>_xlfn.RANK.EQ(tblAargau[[#This Row],[2001-2011]],tblAargau[2001-2011])</f>
        <v>156</v>
      </c>
      <c r="AM177" s="5">
        <f t="shared" si="11"/>
        <v>0.27682119205298017</v>
      </c>
      <c r="AN177" s="9">
        <f>_xlfn.RANK.EQ(tblAargau[[#This Row],[1981-2011]],tblAargau[1981-2011])</f>
        <v>163</v>
      </c>
      <c r="AO177" s="6">
        <v>8.77</v>
      </c>
      <c r="AP177" s="9">
        <f>_xlfn.RANK.EQ(tblAargau[[#This Row],[Fläche in km²]],tblAargau[Fläche in km²])</f>
        <v>49</v>
      </c>
      <c r="AQ177" s="7">
        <v>110</v>
      </c>
      <c r="AR177" s="7">
        <f>_xlfn.RANK.EQ(tblAargau[[#This Row],[Einwohner/km²]],tblAargau[Einwohner/km²])</f>
        <v>194</v>
      </c>
      <c r="AS177" s="2">
        <v>117</v>
      </c>
      <c r="AT177" s="2">
        <f>_xlfn.RANK.EQ(tblAargau[[#This Row],[Tax]],tblAargau[Tax],1)</f>
        <v>168</v>
      </c>
    </row>
    <row r="178" spans="1:46" x14ac:dyDescent="0.2">
      <c r="A178" s="1" t="s">
        <v>248</v>
      </c>
      <c r="B178" s="1" t="s">
        <v>257</v>
      </c>
      <c r="C178" s="2">
        <v>288</v>
      </c>
      <c r="D178" s="2">
        <v>289</v>
      </c>
      <c r="E178" s="2">
        <v>300</v>
      </c>
      <c r="F178" s="2">
        <v>299</v>
      </c>
      <c r="G178" s="2">
        <v>302</v>
      </c>
      <c r="H178" s="2">
        <v>306</v>
      </c>
      <c r="I178" s="2">
        <v>324</v>
      </c>
      <c r="J178" s="2">
        <v>329</v>
      </c>
      <c r="K178" s="2">
        <v>338</v>
      </c>
      <c r="L178" s="2">
        <v>356</v>
      </c>
      <c r="M178" s="2">
        <v>376</v>
      </c>
      <c r="N178" s="2">
        <v>377</v>
      </c>
      <c r="O178" s="2">
        <v>388</v>
      </c>
      <c r="P178" s="2">
        <v>379</v>
      </c>
      <c r="Q178" s="2">
        <v>361</v>
      </c>
      <c r="R178" s="2">
        <v>349</v>
      </c>
      <c r="S178" s="2">
        <v>369</v>
      </c>
      <c r="T178" s="2">
        <v>357</v>
      </c>
      <c r="U178" s="2">
        <v>344</v>
      </c>
      <c r="V178" s="2">
        <v>341</v>
      </c>
      <c r="W178" s="2">
        <v>344</v>
      </c>
      <c r="X178" s="2">
        <v>337</v>
      </c>
      <c r="Y178" s="2">
        <v>343</v>
      </c>
      <c r="Z178" s="2">
        <v>348</v>
      </c>
      <c r="AA178" s="2">
        <v>334</v>
      </c>
      <c r="AB178" s="2">
        <v>331</v>
      </c>
      <c r="AC178" s="2">
        <v>327</v>
      </c>
      <c r="AD178" s="2">
        <v>328</v>
      </c>
      <c r="AE178" s="2">
        <v>323</v>
      </c>
      <c r="AF178" s="2">
        <v>326</v>
      </c>
      <c r="AG178" s="7">
        <v>336</v>
      </c>
      <c r="AH178" s="7">
        <f>_xlfn.RANK.EQ(tblAargau[[#This Row],[2011]],tblAargau[2011])</f>
        <v>207</v>
      </c>
      <c r="AI178" s="4">
        <f t="shared" si="8"/>
        <v>0.23611111111111116</v>
      </c>
      <c r="AJ178" s="4">
        <f t="shared" si="9"/>
        <v>-9.3085106382978733E-2</v>
      </c>
      <c r="AK178" s="4">
        <f t="shared" si="10"/>
        <v>-2.3255813953488413E-2</v>
      </c>
      <c r="AL178" s="10">
        <f>_xlfn.RANK.EQ(tblAargau[[#This Row],[2001-2011]],tblAargau[2001-2011])</f>
        <v>203</v>
      </c>
      <c r="AM178" s="5">
        <f t="shared" si="11"/>
        <v>0.16666666666666674</v>
      </c>
      <c r="AN178" s="9">
        <f>_xlfn.RANK.EQ(tblAargau[[#This Row],[1981-2011]],tblAargau[1981-2011])</f>
        <v>193</v>
      </c>
      <c r="AO178" s="6">
        <v>3.75</v>
      </c>
      <c r="AP178" s="9">
        <f>_xlfn.RANK.EQ(tblAargau[[#This Row],[Fläche in km²]],tblAargau[Fläche in km²])</f>
        <v>160</v>
      </c>
      <c r="AQ178" s="7">
        <v>90</v>
      </c>
      <c r="AR178" s="7">
        <f>_xlfn.RANK.EQ(tblAargau[[#This Row],[Einwohner/km²]],tblAargau[Einwohner/km²])</f>
        <v>206</v>
      </c>
      <c r="AS178" s="2">
        <v>117</v>
      </c>
      <c r="AT178" s="2">
        <f>_xlfn.RANK.EQ(tblAargau[[#This Row],[Tax]],tblAargau[Tax],1)</f>
        <v>168</v>
      </c>
    </row>
    <row r="179" spans="1:46" x14ac:dyDescent="0.2">
      <c r="A179" s="1" t="s">
        <v>120</v>
      </c>
      <c r="B179" s="1" t="s">
        <v>96</v>
      </c>
      <c r="C179" s="7">
        <v>7631</v>
      </c>
      <c r="D179" s="7">
        <v>7526</v>
      </c>
      <c r="E179" s="7">
        <v>7455</v>
      </c>
      <c r="F179" s="7">
        <v>7477</v>
      </c>
      <c r="G179" s="7">
        <v>7325</v>
      </c>
      <c r="H179" s="7">
        <v>7187</v>
      </c>
      <c r="I179" s="7">
        <v>7132</v>
      </c>
      <c r="J179" s="7">
        <v>7042</v>
      </c>
      <c r="K179" s="7">
        <v>6973</v>
      </c>
      <c r="L179" s="7">
        <v>6927</v>
      </c>
      <c r="M179" s="7">
        <v>6496</v>
      </c>
      <c r="N179" s="7">
        <v>6471</v>
      </c>
      <c r="O179" s="7">
        <v>6472</v>
      </c>
      <c r="P179" s="7">
        <v>6391</v>
      </c>
      <c r="Q179" s="7">
        <v>6382</v>
      </c>
      <c r="R179" s="7">
        <v>6388</v>
      </c>
      <c r="S179" s="7">
        <v>6357</v>
      </c>
      <c r="T179" s="7">
        <v>6362</v>
      </c>
      <c r="U179" s="7">
        <v>6437</v>
      </c>
      <c r="V179" s="7">
        <v>6509</v>
      </c>
      <c r="W179" s="7">
        <v>6549</v>
      </c>
      <c r="X179" s="7">
        <v>6618</v>
      </c>
      <c r="Y179" s="7">
        <v>6677</v>
      </c>
      <c r="Z179" s="7">
        <v>6697</v>
      </c>
      <c r="AA179" s="7">
        <v>6691</v>
      </c>
      <c r="AB179" s="7">
        <v>6672</v>
      </c>
      <c r="AC179" s="7">
        <v>6642</v>
      </c>
      <c r="AD179" s="7">
        <v>6640</v>
      </c>
      <c r="AE179" s="7">
        <v>6659</v>
      </c>
      <c r="AF179" s="7">
        <v>6592</v>
      </c>
      <c r="AG179" s="7">
        <v>6761</v>
      </c>
      <c r="AH179" s="7">
        <f>_xlfn.RANK.EQ(tblAargau[[#This Row],[2011]],tblAargau[2011])</f>
        <v>23</v>
      </c>
      <c r="AI179" s="4">
        <f t="shared" si="8"/>
        <v>-9.2255274538068366E-2</v>
      </c>
      <c r="AJ179" s="4">
        <f t="shared" si="9"/>
        <v>2.0012315270936387E-3</v>
      </c>
      <c r="AK179" s="4">
        <f t="shared" si="10"/>
        <v>3.2371354405252628E-2</v>
      </c>
      <c r="AL179" s="10">
        <f>_xlfn.RANK.EQ(tblAargau[[#This Row],[2001-2011]],tblAargau[2001-2011])</f>
        <v>174</v>
      </c>
      <c r="AM179" s="5">
        <f t="shared" si="11"/>
        <v>-0.11400864893198792</v>
      </c>
      <c r="AN179" s="9">
        <f>_xlfn.RANK.EQ(tblAargau[[#This Row],[1981-2011]],tblAargau[1981-2011])</f>
        <v>219</v>
      </c>
      <c r="AO179" s="6">
        <v>4.91</v>
      </c>
      <c r="AP179" s="9">
        <f>_xlfn.RANK.EQ(tblAargau[[#This Row],[Fläche in km²]],tblAargau[Fläche in km²])</f>
        <v>123</v>
      </c>
      <c r="AQ179" s="7">
        <v>1377</v>
      </c>
      <c r="AR179" s="7">
        <f>_xlfn.RANK.EQ(tblAargau[[#This Row],[Einwohner/km²]],tblAargau[Einwohner/km²])</f>
        <v>9</v>
      </c>
      <c r="AS179" s="2">
        <v>118</v>
      </c>
      <c r="AT179" s="2">
        <f>_xlfn.RANK.EQ(tblAargau[[#This Row],[Tax]],tblAargau[Tax],1)</f>
        <v>178</v>
      </c>
    </row>
    <row r="180" spans="1:46" x14ac:dyDescent="0.2">
      <c r="A180" s="1" t="s">
        <v>161</v>
      </c>
      <c r="B180" s="1" t="s">
        <v>166</v>
      </c>
      <c r="C180" s="2">
        <v>1222</v>
      </c>
      <c r="D180" s="2">
        <v>1247</v>
      </c>
      <c r="E180" s="2">
        <v>1252</v>
      </c>
      <c r="F180" s="2">
        <v>1228</v>
      </c>
      <c r="G180" s="2">
        <v>1273</v>
      </c>
      <c r="H180" s="2">
        <v>1277</v>
      </c>
      <c r="I180" s="2">
        <v>1269</v>
      </c>
      <c r="J180" s="2">
        <v>1278</v>
      </c>
      <c r="K180" s="2">
        <v>1301</v>
      </c>
      <c r="L180" s="2">
        <v>1352</v>
      </c>
      <c r="M180" s="2">
        <v>1453</v>
      </c>
      <c r="N180" s="2">
        <v>1477</v>
      </c>
      <c r="O180" s="2">
        <v>1523</v>
      </c>
      <c r="P180" s="2">
        <v>1610</v>
      </c>
      <c r="Q180" s="2">
        <v>1630</v>
      </c>
      <c r="R180" s="2">
        <v>1643</v>
      </c>
      <c r="S180" s="2">
        <v>1673</v>
      </c>
      <c r="T180" s="2">
        <v>1692</v>
      </c>
      <c r="U180" s="2">
        <v>1654</v>
      </c>
      <c r="V180" s="2">
        <v>1644</v>
      </c>
      <c r="W180" s="2">
        <v>1684</v>
      </c>
      <c r="X180" s="2">
        <v>1673</v>
      </c>
      <c r="Y180" s="2">
        <v>1643</v>
      </c>
      <c r="Z180" s="2">
        <v>1647</v>
      </c>
      <c r="AA180" s="2">
        <v>1682</v>
      </c>
      <c r="AB180" s="2">
        <v>1719</v>
      </c>
      <c r="AC180" s="2">
        <v>1789</v>
      </c>
      <c r="AD180" s="2">
        <v>1833</v>
      </c>
      <c r="AE180" s="2">
        <v>1854</v>
      </c>
      <c r="AF180" s="2">
        <v>1869</v>
      </c>
      <c r="AG180" s="7">
        <v>1914</v>
      </c>
      <c r="AH180" s="7">
        <f>_xlfn.RANK.EQ(tblAargau[[#This Row],[2011]],tblAargau[2011])</f>
        <v>100</v>
      </c>
      <c r="AI180" s="4">
        <f t="shared" si="8"/>
        <v>0.1063829787234043</v>
      </c>
      <c r="AJ180" s="4">
        <f t="shared" si="9"/>
        <v>0.13145216792842396</v>
      </c>
      <c r="AK180" s="4">
        <f t="shared" si="10"/>
        <v>0.13657957244655572</v>
      </c>
      <c r="AL180" s="10">
        <f>_xlfn.RANK.EQ(tblAargau[[#This Row],[2001-2011]],tblAargau[2001-2011])</f>
        <v>91</v>
      </c>
      <c r="AM180" s="5">
        <f t="shared" si="11"/>
        <v>0.5662847790507366</v>
      </c>
      <c r="AN180" s="9">
        <f>_xlfn.RANK.EQ(tblAargau[[#This Row],[1981-2011]],tblAargau[1981-2011])</f>
        <v>74</v>
      </c>
      <c r="AO180" s="6">
        <v>3.99</v>
      </c>
      <c r="AP180" s="9">
        <f>_xlfn.RANK.EQ(tblAargau[[#This Row],[Fläche in km²]],tblAargau[Fläche in km²])</f>
        <v>152</v>
      </c>
      <c r="AQ180" s="7">
        <v>480</v>
      </c>
      <c r="AR180" s="7">
        <f>_xlfn.RANK.EQ(tblAargau[[#This Row],[Einwohner/km²]],tblAargau[Einwohner/km²])</f>
        <v>75</v>
      </c>
      <c r="AS180" s="2">
        <v>118</v>
      </c>
      <c r="AT180" s="2">
        <f>_xlfn.RANK.EQ(tblAargau[[#This Row],[Tax]],tblAargau[Tax],1)</f>
        <v>178</v>
      </c>
    </row>
    <row r="181" spans="1:46" x14ac:dyDescent="0.2">
      <c r="A181" s="1" t="s">
        <v>135</v>
      </c>
      <c r="B181" s="1" t="s">
        <v>255</v>
      </c>
      <c r="C181" s="2">
        <v>1554</v>
      </c>
      <c r="D181" s="2">
        <v>1579</v>
      </c>
      <c r="E181" s="2">
        <v>1562</v>
      </c>
      <c r="F181" s="2">
        <v>1542</v>
      </c>
      <c r="G181" s="2">
        <v>1525</v>
      </c>
      <c r="H181" s="2">
        <v>1563</v>
      </c>
      <c r="I181" s="2">
        <v>1578</v>
      </c>
      <c r="J181" s="2">
        <v>1552</v>
      </c>
      <c r="K181" s="2">
        <v>1546</v>
      </c>
      <c r="L181" s="2">
        <v>1578</v>
      </c>
      <c r="M181" s="2">
        <v>1651</v>
      </c>
      <c r="N181" s="2">
        <v>1667</v>
      </c>
      <c r="O181" s="2">
        <v>1696</v>
      </c>
      <c r="P181" s="2">
        <v>1676</v>
      </c>
      <c r="Q181" s="2">
        <v>1658</v>
      </c>
      <c r="R181" s="2">
        <v>1662</v>
      </c>
      <c r="S181" s="2">
        <v>1624</v>
      </c>
      <c r="T181" s="2">
        <v>1633</v>
      </c>
      <c r="U181" s="2">
        <v>1620</v>
      </c>
      <c r="V181" s="2">
        <v>1604</v>
      </c>
      <c r="W181" s="2">
        <v>1580</v>
      </c>
      <c r="X181" s="2">
        <v>1597</v>
      </c>
      <c r="Y181" s="2">
        <v>1587</v>
      </c>
      <c r="Z181" s="2">
        <v>1605</v>
      </c>
      <c r="AA181" s="2">
        <v>1590</v>
      </c>
      <c r="AB181" s="2">
        <v>1569</v>
      </c>
      <c r="AC181" s="2">
        <v>1570</v>
      </c>
      <c r="AD181" s="2">
        <v>1604</v>
      </c>
      <c r="AE181" s="2">
        <v>1570</v>
      </c>
      <c r="AF181" s="2">
        <v>1571</v>
      </c>
      <c r="AG181" s="7">
        <v>1619</v>
      </c>
      <c r="AH181" s="7">
        <f>_xlfn.RANK.EQ(tblAargau[[#This Row],[2011]],tblAargau[2011])</f>
        <v>110</v>
      </c>
      <c r="AI181" s="4">
        <f t="shared" si="8"/>
        <v>1.5444015444015413E-2</v>
      </c>
      <c r="AJ181" s="4">
        <f t="shared" si="9"/>
        <v>-2.8467595396729273E-2</v>
      </c>
      <c r="AK181" s="4">
        <f t="shared" si="10"/>
        <v>2.4683544303797378E-2</v>
      </c>
      <c r="AL181" s="10">
        <f>_xlfn.RANK.EQ(tblAargau[[#This Row],[2001-2011]],tblAargau[2001-2011])</f>
        <v>180</v>
      </c>
      <c r="AM181" s="5">
        <f t="shared" si="11"/>
        <v>4.1827541827541781E-2</v>
      </c>
      <c r="AN181" s="9">
        <f>_xlfn.RANK.EQ(tblAargau[[#This Row],[1981-2011]],tblAargau[1981-2011])</f>
        <v>212</v>
      </c>
      <c r="AO181" s="6">
        <v>3.57</v>
      </c>
      <c r="AP181" s="9">
        <f>_xlfn.RANK.EQ(tblAargau[[#This Row],[Fläche in km²]],tblAargau[Fläche in km²])</f>
        <v>163</v>
      </c>
      <c r="AQ181" s="7">
        <v>454</v>
      </c>
      <c r="AR181" s="7">
        <f>_xlfn.RANK.EQ(tblAargau[[#This Row],[Einwohner/km²]],tblAargau[Einwohner/km²])</f>
        <v>79</v>
      </c>
      <c r="AS181" s="2">
        <v>118</v>
      </c>
      <c r="AT181" s="2">
        <f>_xlfn.RANK.EQ(tblAargau[[#This Row],[Tax]],tblAargau[Tax],1)</f>
        <v>178</v>
      </c>
    </row>
    <row r="182" spans="1:46" x14ac:dyDescent="0.2">
      <c r="A182" s="1" t="s">
        <v>236</v>
      </c>
      <c r="B182" s="1" t="s">
        <v>257</v>
      </c>
      <c r="C182" s="2">
        <v>1454</v>
      </c>
      <c r="D182" s="2">
        <v>1455</v>
      </c>
      <c r="E182" s="2">
        <v>1439</v>
      </c>
      <c r="F182" s="2">
        <v>1409</v>
      </c>
      <c r="G182" s="2">
        <v>1380</v>
      </c>
      <c r="H182" s="2">
        <v>1395</v>
      </c>
      <c r="I182" s="2">
        <v>1439</v>
      </c>
      <c r="J182" s="2">
        <v>1469</v>
      </c>
      <c r="K182" s="2">
        <v>1487</v>
      </c>
      <c r="L182" s="2">
        <v>1520</v>
      </c>
      <c r="M182" s="2">
        <v>1546</v>
      </c>
      <c r="N182" s="2">
        <v>1576</v>
      </c>
      <c r="O182" s="2">
        <v>1603</v>
      </c>
      <c r="P182" s="2">
        <v>1673</v>
      </c>
      <c r="Q182" s="2">
        <v>1643</v>
      </c>
      <c r="R182" s="2">
        <v>1606</v>
      </c>
      <c r="S182" s="2">
        <v>1570</v>
      </c>
      <c r="T182" s="2">
        <v>1536</v>
      </c>
      <c r="U182" s="2">
        <v>1600</v>
      </c>
      <c r="V182" s="2">
        <v>1573</v>
      </c>
      <c r="W182" s="2">
        <v>1557</v>
      </c>
      <c r="X182" s="2">
        <v>1536</v>
      </c>
      <c r="Y182" s="2">
        <v>1578</v>
      </c>
      <c r="Z182" s="2">
        <v>1571</v>
      </c>
      <c r="AA182" s="2">
        <v>1553</v>
      </c>
      <c r="AB182" s="2">
        <v>1575</v>
      </c>
      <c r="AC182" s="2">
        <v>1565</v>
      </c>
      <c r="AD182" s="2">
        <v>1574</v>
      </c>
      <c r="AE182" s="2">
        <v>1578</v>
      </c>
      <c r="AF182" s="2">
        <v>1582</v>
      </c>
      <c r="AG182" s="7">
        <v>1586</v>
      </c>
      <c r="AH182" s="7">
        <f>_xlfn.RANK.EQ(tblAargau[[#This Row],[2011]],tblAargau[2011])</f>
        <v>113</v>
      </c>
      <c r="AI182" s="4">
        <f t="shared" si="8"/>
        <v>4.5392022008253097E-2</v>
      </c>
      <c r="AJ182" s="4">
        <f t="shared" si="9"/>
        <v>1.7464424320827954E-2</v>
      </c>
      <c r="AK182" s="4">
        <f t="shared" si="10"/>
        <v>1.862556197816323E-2</v>
      </c>
      <c r="AL182" s="10">
        <f>_xlfn.RANK.EQ(tblAargau[[#This Row],[2001-2011]],tblAargau[2001-2011])</f>
        <v>184</v>
      </c>
      <c r="AM182" s="5">
        <f t="shared" si="11"/>
        <v>9.0784044016506193E-2</v>
      </c>
      <c r="AN182" s="9">
        <f>_xlfn.RANK.EQ(tblAargau[[#This Row],[1981-2011]],tblAargau[1981-2011])</f>
        <v>210</v>
      </c>
      <c r="AO182" s="6">
        <v>4.08</v>
      </c>
      <c r="AP182" s="9">
        <f>_xlfn.RANK.EQ(tblAargau[[#This Row],[Fläche in km²]],tblAargau[Fläche in km²])</f>
        <v>150</v>
      </c>
      <c r="AQ182" s="7">
        <v>389</v>
      </c>
      <c r="AR182" s="7">
        <f>_xlfn.RANK.EQ(tblAargau[[#This Row],[Einwohner/km²]],tblAargau[Einwohner/km²])</f>
        <v>95</v>
      </c>
      <c r="AS182" s="2">
        <v>118</v>
      </c>
      <c r="AT182" s="2">
        <f>_xlfn.RANK.EQ(tblAargau[[#This Row],[Tax]],tblAargau[Tax],1)</f>
        <v>178</v>
      </c>
    </row>
    <row r="183" spans="1:46" x14ac:dyDescent="0.2">
      <c r="A183" s="1" t="s">
        <v>136</v>
      </c>
      <c r="B183" s="1" t="s">
        <v>255</v>
      </c>
      <c r="C183" s="7">
        <v>2541</v>
      </c>
      <c r="D183" s="7">
        <v>2488</v>
      </c>
      <c r="E183" s="7">
        <v>2438</v>
      </c>
      <c r="F183" s="7">
        <v>2476</v>
      </c>
      <c r="G183" s="7">
        <v>2474</v>
      </c>
      <c r="H183" s="7">
        <v>2518</v>
      </c>
      <c r="I183" s="7">
        <v>2560</v>
      </c>
      <c r="J183" s="7">
        <v>2522</v>
      </c>
      <c r="K183" s="7">
        <v>2547</v>
      </c>
      <c r="L183" s="7">
        <v>2543</v>
      </c>
      <c r="M183" s="7">
        <v>2657</v>
      </c>
      <c r="N183" s="7">
        <v>2647</v>
      </c>
      <c r="O183" s="7">
        <v>2737</v>
      </c>
      <c r="P183" s="7">
        <v>2793</v>
      </c>
      <c r="Q183" s="7">
        <v>2768</v>
      </c>
      <c r="R183" s="7">
        <v>2750</v>
      </c>
      <c r="S183" s="7">
        <v>2753</v>
      </c>
      <c r="T183" s="7">
        <v>2740</v>
      </c>
      <c r="U183" s="7">
        <v>2705</v>
      </c>
      <c r="V183" s="7">
        <v>2719</v>
      </c>
      <c r="W183" s="7">
        <v>2674</v>
      </c>
      <c r="X183" s="7">
        <v>2762</v>
      </c>
      <c r="Y183" s="7">
        <v>2840</v>
      </c>
      <c r="Z183" s="7">
        <v>2856</v>
      </c>
      <c r="AA183" s="7">
        <v>2891</v>
      </c>
      <c r="AB183" s="7">
        <v>2882</v>
      </c>
      <c r="AC183" s="7">
        <v>2894</v>
      </c>
      <c r="AD183" s="7">
        <v>2895</v>
      </c>
      <c r="AE183" s="7">
        <v>2882</v>
      </c>
      <c r="AF183" s="7">
        <v>2890</v>
      </c>
      <c r="AG183" s="7">
        <v>2864</v>
      </c>
      <c r="AH183" s="7">
        <f>_xlfn.RANK.EQ(tblAargau[[#This Row],[2011]],tblAargau[2011])</f>
        <v>72</v>
      </c>
      <c r="AI183" s="4">
        <f t="shared" si="8"/>
        <v>7.8709169618251806E-4</v>
      </c>
      <c r="AJ183" s="4">
        <f t="shared" si="9"/>
        <v>2.3334587881068902E-2</v>
      </c>
      <c r="AK183" s="4">
        <f t="shared" si="10"/>
        <v>7.1054599850411293E-2</v>
      </c>
      <c r="AL183" s="10">
        <f>_xlfn.RANK.EQ(tblAargau[[#This Row],[2001-2011]],tblAargau[2001-2011])</f>
        <v>145</v>
      </c>
      <c r="AM183" s="5">
        <f t="shared" si="11"/>
        <v>0.12711530893349066</v>
      </c>
      <c r="AN183" s="9">
        <f>_xlfn.RANK.EQ(tblAargau[[#This Row],[1981-2011]],tblAargau[1981-2011])</f>
        <v>203</v>
      </c>
      <c r="AO183" s="6">
        <v>8.89</v>
      </c>
      <c r="AP183" s="9">
        <f>_xlfn.RANK.EQ(tblAargau[[#This Row],[Fläche in km²]],tblAargau[Fläche in km²])</f>
        <v>46</v>
      </c>
      <c r="AQ183" s="7">
        <v>322</v>
      </c>
      <c r="AR183" s="7">
        <f>_xlfn.RANK.EQ(tblAargau[[#This Row],[Einwohner/km²]],tblAargau[Einwohner/km²])</f>
        <v>111</v>
      </c>
      <c r="AS183" s="2">
        <v>118</v>
      </c>
      <c r="AT183" s="2">
        <f>_xlfn.RANK.EQ(tblAargau[[#This Row],[Tax]],tblAargau[Tax],1)</f>
        <v>178</v>
      </c>
    </row>
    <row r="184" spans="1:46" x14ac:dyDescent="0.2">
      <c r="A184" s="1" t="s">
        <v>119</v>
      </c>
      <c r="B184" s="1" t="s">
        <v>96</v>
      </c>
      <c r="C184" s="2">
        <v>1066</v>
      </c>
      <c r="D184" s="2">
        <v>1098</v>
      </c>
      <c r="E184" s="2">
        <v>1161</v>
      </c>
      <c r="F184" s="2">
        <v>1175</v>
      </c>
      <c r="G184" s="2">
        <v>1199</v>
      </c>
      <c r="H184" s="2">
        <v>1161</v>
      </c>
      <c r="I184" s="2">
        <v>1196</v>
      </c>
      <c r="J184" s="2">
        <v>1249</v>
      </c>
      <c r="K184" s="2">
        <v>1272</v>
      </c>
      <c r="L184" s="2">
        <v>1308</v>
      </c>
      <c r="M184" s="2">
        <v>1279</v>
      </c>
      <c r="N184" s="2">
        <v>1276</v>
      </c>
      <c r="O184" s="2">
        <v>1283</v>
      </c>
      <c r="P184" s="2">
        <v>1249</v>
      </c>
      <c r="Q184" s="2">
        <v>1238</v>
      </c>
      <c r="R184" s="2">
        <v>1213</v>
      </c>
      <c r="S184" s="2">
        <v>1224</v>
      </c>
      <c r="T184" s="2">
        <v>1233</v>
      </c>
      <c r="U184" s="2">
        <v>1234</v>
      </c>
      <c r="V184" s="2">
        <v>1224</v>
      </c>
      <c r="W184" s="2">
        <v>1259</v>
      </c>
      <c r="X184" s="2">
        <v>1308</v>
      </c>
      <c r="Y184" s="2">
        <v>1327</v>
      </c>
      <c r="Z184" s="2">
        <v>1369</v>
      </c>
      <c r="AA184" s="2">
        <v>1368</v>
      </c>
      <c r="AB184" s="2">
        <v>1408</v>
      </c>
      <c r="AC184" s="2">
        <v>1446</v>
      </c>
      <c r="AD184" s="2">
        <v>1483</v>
      </c>
      <c r="AE184" s="2">
        <v>1483</v>
      </c>
      <c r="AF184" s="2">
        <v>1495</v>
      </c>
      <c r="AG184" s="7">
        <v>1505</v>
      </c>
      <c r="AH184" s="7">
        <f>_xlfn.RANK.EQ(tblAargau[[#This Row],[2011]],tblAargau[2011])</f>
        <v>115</v>
      </c>
      <c r="AI184" s="4">
        <f t="shared" si="8"/>
        <v>0.22701688555347088</v>
      </c>
      <c r="AJ184" s="4">
        <f t="shared" si="9"/>
        <v>-4.3002345582486279E-2</v>
      </c>
      <c r="AK184" s="4">
        <f t="shared" si="10"/>
        <v>0.19539316918189042</v>
      </c>
      <c r="AL184" s="10">
        <f>_xlfn.RANK.EQ(tblAargau[[#This Row],[2001-2011]],tblAargau[2001-2011])</f>
        <v>40</v>
      </c>
      <c r="AM184" s="5">
        <f t="shared" si="11"/>
        <v>0.41181988742964348</v>
      </c>
      <c r="AN184" s="9">
        <f>_xlfn.RANK.EQ(tblAargau[[#This Row],[1981-2011]],tblAargau[1981-2011])</f>
        <v>109</v>
      </c>
      <c r="AO184" s="6">
        <v>5.74</v>
      </c>
      <c r="AP184" s="9">
        <f>_xlfn.RANK.EQ(tblAargau[[#This Row],[Fläche in km²]],tblAargau[Fläche in km²])</f>
        <v>101</v>
      </c>
      <c r="AQ184" s="7">
        <v>262</v>
      </c>
      <c r="AR184" s="7">
        <f>_xlfn.RANK.EQ(tblAargau[[#This Row],[Einwohner/km²]],tblAargau[Einwohner/km²])</f>
        <v>127</v>
      </c>
      <c r="AS184" s="2">
        <v>118</v>
      </c>
      <c r="AT184" s="2">
        <f>_xlfn.RANK.EQ(tblAargau[[#This Row],[Tax]],tblAargau[Tax],1)</f>
        <v>178</v>
      </c>
    </row>
    <row r="185" spans="1:46" x14ac:dyDescent="0.2">
      <c r="A185" s="1" t="s">
        <v>94</v>
      </c>
      <c r="B185" s="1" t="s">
        <v>96</v>
      </c>
      <c r="C185" s="2">
        <v>469</v>
      </c>
      <c r="D185" s="2">
        <v>492</v>
      </c>
      <c r="E185" s="2">
        <v>496</v>
      </c>
      <c r="F185" s="2">
        <v>493</v>
      </c>
      <c r="G185" s="2">
        <v>504</v>
      </c>
      <c r="H185" s="2">
        <v>514</v>
      </c>
      <c r="I185" s="2">
        <v>503</v>
      </c>
      <c r="J185" s="2">
        <v>507</v>
      </c>
      <c r="K185" s="2">
        <v>523</v>
      </c>
      <c r="L185" s="2">
        <v>544</v>
      </c>
      <c r="M185" s="2">
        <v>538</v>
      </c>
      <c r="N185" s="2">
        <v>569</v>
      </c>
      <c r="O185" s="2">
        <v>582</v>
      </c>
      <c r="P185" s="2">
        <v>601</v>
      </c>
      <c r="Q185" s="2">
        <v>607</v>
      </c>
      <c r="R185" s="2">
        <v>601</v>
      </c>
      <c r="S185" s="2">
        <v>634</v>
      </c>
      <c r="T185" s="2">
        <v>664</v>
      </c>
      <c r="U185" s="2">
        <v>660</v>
      </c>
      <c r="V185" s="2">
        <v>663</v>
      </c>
      <c r="W185" s="2">
        <v>673</v>
      </c>
      <c r="X185" s="2">
        <v>674</v>
      </c>
      <c r="Y185" s="2">
        <v>677</v>
      </c>
      <c r="Z185" s="2">
        <v>658</v>
      </c>
      <c r="AA185" s="2">
        <v>632</v>
      </c>
      <c r="AB185" s="2">
        <v>640</v>
      </c>
      <c r="AC185" s="2">
        <v>642</v>
      </c>
      <c r="AD185" s="2">
        <v>642</v>
      </c>
      <c r="AE185" s="2">
        <v>643</v>
      </c>
      <c r="AF185" s="2">
        <v>631</v>
      </c>
      <c r="AG185" s="7">
        <v>638</v>
      </c>
      <c r="AH185" s="7">
        <f>_xlfn.RANK.EQ(tblAargau[[#This Row],[2011]],tblAargau[2011])</f>
        <v>190</v>
      </c>
      <c r="AI185" s="4">
        <f t="shared" si="8"/>
        <v>0.15991471215351805</v>
      </c>
      <c r="AJ185" s="4">
        <f t="shared" si="9"/>
        <v>0.23234200743494426</v>
      </c>
      <c r="AK185" s="4">
        <f t="shared" si="10"/>
        <v>-5.2005943536404198E-2</v>
      </c>
      <c r="AL185" s="10">
        <f>_xlfn.RANK.EQ(tblAargau[[#This Row],[2001-2011]],tblAargau[2001-2011])</f>
        <v>211</v>
      </c>
      <c r="AM185" s="5">
        <f t="shared" si="11"/>
        <v>0.36034115138592759</v>
      </c>
      <c r="AN185" s="9">
        <f>_xlfn.RANK.EQ(tblAargau[[#This Row],[1981-2011]],tblAargau[1981-2011])</f>
        <v>132</v>
      </c>
      <c r="AO185" s="6">
        <v>2.99</v>
      </c>
      <c r="AP185" s="9">
        <f>_xlfn.RANK.EQ(tblAargau[[#This Row],[Fläche in km²]],tblAargau[Fläche in km²])</f>
        <v>186</v>
      </c>
      <c r="AQ185" s="7">
        <v>213</v>
      </c>
      <c r="AR185" s="7">
        <f>_xlfn.RANK.EQ(tblAargau[[#This Row],[Einwohner/km²]],tblAargau[Einwohner/km²])</f>
        <v>142</v>
      </c>
      <c r="AS185" s="2">
        <v>118</v>
      </c>
      <c r="AT185" s="2">
        <f>_xlfn.RANK.EQ(tblAargau[[#This Row],[Tax]],tblAargau[Tax],1)</f>
        <v>178</v>
      </c>
    </row>
    <row r="186" spans="1:46" x14ac:dyDescent="0.2">
      <c r="A186" s="1" t="s">
        <v>95</v>
      </c>
      <c r="B186" s="1" t="s">
        <v>96</v>
      </c>
      <c r="C186" s="2">
        <v>389</v>
      </c>
      <c r="D186" s="2">
        <v>406</v>
      </c>
      <c r="E186" s="2">
        <v>409</v>
      </c>
      <c r="F186" s="2">
        <v>427</v>
      </c>
      <c r="G186" s="2">
        <v>442</v>
      </c>
      <c r="H186" s="2">
        <v>451</v>
      </c>
      <c r="I186" s="2">
        <v>454</v>
      </c>
      <c r="J186" s="2">
        <v>451</v>
      </c>
      <c r="K186" s="2">
        <v>470</v>
      </c>
      <c r="L186" s="2">
        <v>503</v>
      </c>
      <c r="M186" s="2">
        <v>554</v>
      </c>
      <c r="N186" s="2">
        <v>603</v>
      </c>
      <c r="O186" s="2">
        <v>625</v>
      </c>
      <c r="P186" s="2">
        <v>618</v>
      </c>
      <c r="Q186" s="2">
        <v>629</v>
      </c>
      <c r="R186" s="2">
        <v>628</v>
      </c>
      <c r="S186" s="2">
        <v>653</v>
      </c>
      <c r="T186" s="2">
        <v>645</v>
      </c>
      <c r="U186" s="2">
        <v>649</v>
      </c>
      <c r="V186" s="2">
        <v>646</v>
      </c>
      <c r="W186" s="2">
        <v>664</v>
      </c>
      <c r="X186" s="2">
        <v>661</v>
      </c>
      <c r="Y186" s="2">
        <v>640</v>
      </c>
      <c r="Z186" s="2">
        <v>640</v>
      </c>
      <c r="AA186" s="2">
        <v>657</v>
      </c>
      <c r="AB186" s="2">
        <v>670</v>
      </c>
      <c r="AC186" s="2">
        <v>659</v>
      </c>
      <c r="AD186" s="2">
        <v>696</v>
      </c>
      <c r="AE186" s="2">
        <v>719</v>
      </c>
      <c r="AF186" s="2">
        <v>697</v>
      </c>
      <c r="AG186" s="7">
        <v>705</v>
      </c>
      <c r="AH186" s="7">
        <f>_xlfn.RANK.EQ(tblAargau[[#This Row],[2011]],tblAargau[2011])</f>
        <v>184</v>
      </c>
      <c r="AI186" s="4">
        <f t="shared" si="8"/>
        <v>0.29305912596401029</v>
      </c>
      <c r="AJ186" s="4">
        <f t="shared" si="9"/>
        <v>0.1660649819494584</v>
      </c>
      <c r="AK186" s="4">
        <f t="shared" si="10"/>
        <v>6.1746987951807331E-2</v>
      </c>
      <c r="AL186" s="10">
        <f>_xlfn.RANK.EQ(tblAargau[[#This Row],[2001-2011]],tblAargau[2001-2011])</f>
        <v>153</v>
      </c>
      <c r="AM186" s="5">
        <f t="shared" si="11"/>
        <v>0.81233933161953731</v>
      </c>
      <c r="AN186" s="9">
        <f>_xlfn.RANK.EQ(tblAargau[[#This Row],[1981-2011]],tblAargau[1981-2011])</f>
        <v>39</v>
      </c>
      <c r="AO186" s="6">
        <v>3.95</v>
      </c>
      <c r="AP186" s="9">
        <f>_xlfn.RANK.EQ(tblAargau[[#This Row],[Fläche in km²]],tblAargau[Fläche in km²])</f>
        <v>153</v>
      </c>
      <c r="AQ186" s="7">
        <v>178</v>
      </c>
      <c r="AR186" s="7">
        <f>_xlfn.RANK.EQ(tblAargau[[#This Row],[Einwohner/km²]],tblAargau[Einwohner/km²])</f>
        <v>166</v>
      </c>
      <c r="AS186" s="2">
        <v>118</v>
      </c>
      <c r="AT186" s="2">
        <f>_xlfn.RANK.EQ(tblAargau[[#This Row],[Tax]],tblAargau[Tax],1)</f>
        <v>178</v>
      </c>
    </row>
    <row r="187" spans="1:46" x14ac:dyDescent="0.2">
      <c r="A187" s="1" t="s">
        <v>216</v>
      </c>
      <c r="B187" s="1" t="s">
        <v>226</v>
      </c>
      <c r="C187" s="7">
        <v>2529</v>
      </c>
      <c r="D187" s="7">
        <v>2547</v>
      </c>
      <c r="E187" s="7">
        <v>2558</v>
      </c>
      <c r="F187" s="7">
        <v>2529</v>
      </c>
      <c r="G187" s="7">
        <v>2526</v>
      </c>
      <c r="H187" s="7">
        <v>2535</v>
      </c>
      <c r="I187" s="7">
        <v>2554</v>
      </c>
      <c r="J187" s="7">
        <v>2630</v>
      </c>
      <c r="K187" s="7">
        <v>2656</v>
      </c>
      <c r="L187" s="7">
        <v>2671</v>
      </c>
      <c r="M187" s="7">
        <v>2765</v>
      </c>
      <c r="N187" s="7">
        <v>2839</v>
      </c>
      <c r="O187" s="7">
        <v>2898</v>
      </c>
      <c r="P187" s="7">
        <v>2865</v>
      </c>
      <c r="Q187" s="7">
        <v>2796</v>
      </c>
      <c r="R187" s="7">
        <v>2798</v>
      </c>
      <c r="S187" s="7">
        <v>2816</v>
      </c>
      <c r="T187" s="7">
        <v>2791</v>
      </c>
      <c r="U187" s="7">
        <v>2765</v>
      </c>
      <c r="V187" s="7">
        <v>2722</v>
      </c>
      <c r="W187" s="7">
        <v>2736</v>
      </c>
      <c r="X187" s="7">
        <v>2771</v>
      </c>
      <c r="Y187" s="7">
        <v>2804</v>
      </c>
      <c r="Z187" s="7">
        <v>2830</v>
      </c>
      <c r="AA187" s="7">
        <v>2798</v>
      </c>
      <c r="AB187" s="7">
        <v>2784</v>
      </c>
      <c r="AC187" s="7">
        <v>2803</v>
      </c>
      <c r="AD187" s="7">
        <v>2809</v>
      </c>
      <c r="AE187" s="7">
        <v>2801</v>
      </c>
      <c r="AF187" s="7">
        <v>2793</v>
      </c>
      <c r="AG187" s="7">
        <v>2832</v>
      </c>
      <c r="AH187" s="7">
        <f>_xlfn.RANK.EQ(tblAargau[[#This Row],[2011]],tblAargau[2011])</f>
        <v>74</v>
      </c>
      <c r="AI187" s="4">
        <f t="shared" si="8"/>
        <v>5.6148675365757184E-2</v>
      </c>
      <c r="AJ187" s="4">
        <f t="shared" si="9"/>
        <v>-1.5551537070524368E-2</v>
      </c>
      <c r="AK187" s="4">
        <f t="shared" si="10"/>
        <v>3.5087719298245723E-2</v>
      </c>
      <c r="AL187" s="10">
        <f>_xlfn.RANK.EQ(tblAargau[[#This Row],[2001-2011]],tblAargau[2001-2011])</f>
        <v>172</v>
      </c>
      <c r="AM187" s="5">
        <f t="shared" si="11"/>
        <v>0.11981020166073542</v>
      </c>
      <c r="AN187" s="9">
        <f>_xlfn.RANK.EQ(tblAargau[[#This Row],[1981-2011]],tblAargau[1981-2011])</f>
        <v>204</v>
      </c>
      <c r="AO187" s="6">
        <v>18.649999999999999</v>
      </c>
      <c r="AP187" s="9">
        <f>_xlfn.RANK.EQ(tblAargau[[#This Row],[Fläche in km²]],tblAargau[Fläche in km²])</f>
        <v>4</v>
      </c>
      <c r="AQ187" s="7">
        <v>152</v>
      </c>
      <c r="AR187" s="7">
        <f>_xlfn.RANK.EQ(tblAargau[[#This Row],[Einwohner/km²]],tblAargau[Einwohner/km²])</f>
        <v>176</v>
      </c>
      <c r="AS187" s="2">
        <v>118</v>
      </c>
      <c r="AT187" s="2">
        <f>_xlfn.RANK.EQ(tblAargau[[#This Row],[Tax]],tblAargau[Tax],1)</f>
        <v>178</v>
      </c>
    </row>
    <row r="188" spans="1:46" x14ac:dyDescent="0.2">
      <c r="A188" s="1" t="s">
        <v>232</v>
      </c>
      <c r="B188" s="1" t="s">
        <v>257</v>
      </c>
      <c r="C188" s="2">
        <v>319</v>
      </c>
      <c r="D188" s="2">
        <v>327</v>
      </c>
      <c r="E188" s="2">
        <v>322</v>
      </c>
      <c r="F188" s="2">
        <v>334</v>
      </c>
      <c r="G188" s="2">
        <v>340</v>
      </c>
      <c r="H188" s="2">
        <v>328</v>
      </c>
      <c r="I188" s="2">
        <v>341</v>
      </c>
      <c r="J188" s="2">
        <v>358</v>
      </c>
      <c r="K188" s="2">
        <v>363</v>
      </c>
      <c r="L188" s="2">
        <v>363</v>
      </c>
      <c r="M188" s="2">
        <v>367</v>
      </c>
      <c r="N188" s="2">
        <v>354</v>
      </c>
      <c r="O188" s="2">
        <v>359</v>
      </c>
      <c r="P188" s="2">
        <v>370</v>
      </c>
      <c r="Q188" s="2">
        <v>370</v>
      </c>
      <c r="R188" s="2">
        <v>363</v>
      </c>
      <c r="S188" s="2">
        <v>347</v>
      </c>
      <c r="T188" s="2">
        <v>343</v>
      </c>
      <c r="U188" s="2">
        <v>361</v>
      </c>
      <c r="V188" s="2">
        <v>361</v>
      </c>
      <c r="W188" s="2">
        <v>354</v>
      </c>
      <c r="X188" s="2">
        <v>368</v>
      </c>
      <c r="Y188" s="2">
        <v>377</v>
      </c>
      <c r="Z188" s="2">
        <v>379</v>
      </c>
      <c r="AA188" s="2">
        <v>381</v>
      </c>
      <c r="AB188" s="2">
        <v>379</v>
      </c>
      <c r="AC188" s="2">
        <v>369</v>
      </c>
      <c r="AD188" s="2">
        <v>368</v>
      </c>
      <c r="AE188" s="2">
        <v>355</v>
      </c>
      <c r="AF188" s="2">
        <v>378</v>
      </c>
      <c r="AG188" s="7">
        <v>387</v>
      </c>
      <c r="AH188" s="7">
        <f>_xlfn.RANK.EQ(tblAargau[[#This Row],[2011]],tblAargau[2011])</f>
        <v>204</v>
      </c>
      <c r="AI188" s="4">
        <f t="shared" si="8"/>
        <v>0.13793103448275867</v>
      </c>
      <c r="AJ188" s="4">
        <f t="shared" si="9"/>
        <v>-1.6348773841961872E-2</v>
      </c>
      <c r="AK188" s="4">
        <f t="shared" si="10"/>
        <v>9.3220338983050821E-2</v>
      </c>
      <c r="AL188" s="10">
        <f>_xlfn.RANK.EQ(tblAargau[[#This Row],[2001-2011]],tblAargau[2001-2011])</f>
        <v>128</v>
      </c>
      <c r="AM188" s="5">
        <f t="shared" si="11"/>
        <v>0.21316614420062696</v>
      </c>
      <c r="AN188" s="9">
        <f>_xlfn.RANK.EQ(tblAargau[[#This Row],[1981-2011]],tblAargau[1981-2011])</f>
        <v>181</v>
      </c>
      <c r="AO188" s="6">
        <v>5.79</v>
      </c>
      <c r="AP188" s="9">
        <f>_xlfn.RANK.EQ(tblAargau[[#This Row],[Fläche in km²]],tblAargau[Fläche in km²])</f>
        <v>99</v>
      </c>
      <c r="AQ188" s="7">
        <v>67</v>
      </c>
      <c r="AR188" s="7">
        <f>_xlfn.RANK.EQ(tblAargau[[#This Row],[Einwohner/km²]],tblAargau[Einwohner/km²])</f>
        <v>213</v>
      </c>
      <c r="AS188" s="2">
        <v>118</v>
      </c>
      <c r="AT188" s="2">
        <f>_xlfn.RANK.EQ(tblAargau[[#This Row],[Tax]],tblAargau[Tax],1)</f>
        <v>178</v>
      </c>
    </row>
    <row r="189" spans="1:46" x14ac:dyDescent="0.2">
      <c r="A189" s="1" t="s">
        <v>98</v>
      </c>
      <c r="B189" s="1" t="s">
        <v>96</v>
      </c>
      <c r="C189" s="2">
        <v>165</v>
      </c>
      <c r="D189" s="2">
        <v>171</v>
      </c>
      <c r="E189" s="2">
        <v>173</v>
      </c>
      <c r="F189" s="2">
        <v>177</v>
      </c>
      <c r="G189" s="2">
        <v>178</v>
      </c>
      <c r="H189" s="2">
        <v>174</v>
      </c>
      <c r="I189" s="2">
        <v>179</v>
      </c>
      <c r="J189" s="2">
        <v>192</v>
      </c>
      <c r="K189" s="2">
        <v>213</v>
      </c>
      <c r="L189" s="2">
        <v>215</v>
      </c>
      <c r="M189" s="2">
        <v>222</v>
      </c>
      <c r="N189" s="2">
        <v>220</v>
      </c>
      <c r="O189" s="2">
        <v>225</v>
      </c>
      <c r="P189" s="2">
        <v>230</v>
      </c>
      <c r="Q189" s="2">
        <v>243</v>
      </c>
      <c r="R189" s="2">
        <v>236</v>
      </c>
      <c r="S189" s="2">
        <v>236</v>
      </c>
      <c r="T189" s="2">
        <v>237</v>
      </c>
      <c r="U189" s="2">
        <v>240</v>
      </c>
      <c r="V189" s="2">
        <v>240</v>
      </c>
      <c r="W189" s="2">
        <v>244</v>
      </c>
      <c r="X189" s="2">
        <v>242</v>
      </c>
      <c r="Y189" s="2">
        <v>248</v>
      </c>
      <c r="Z189" s="2">
        <v>245</v>
      </c>
      <c r="AA189" s="2">
        <v>245</v>
      </c>
      <c r="AB189" s="2">
        <v>248</v>
      </c>
      <c r="AC189" s="2">
        <v>262</v>
      </c>
      <c r="AD189" s="2">
        <v>264</v>
      </c>
      <c r="AE189" s="2">
        <v>269</v>
      </c>
      <c r="AF189" s="2">
        <v>260</v>
      </c>
      <c r="AG189" s="7">
        <v>279</v>
      </c>
      <c r="AH189" s="7">
        <f>_xlfn.RANK.EQ(tblAargau[[#This Row],[2011]],tblAargau[2011])</f>
        <v>211</v>
      </c>
      <c r="AI189" s="4">
        <f t="shared" si="8"/>
        <v>0.30303030303030298</v>
      </c>
      <c r="AJ189" s="4">
        <f t="shared" si="9"/>
        <v>8.1081081081081141E-2</v>
      </c>
      <c r="AK189" s="4">
        <f t="shared" si="10"/>
        <v>0.14344262295081966</v>
      </c>
      <c r="AL189" s="10">
        <f>_xlfn.RANK.EQ(tblAargau[[#This Row],[2001-2011]],tblAargau[2001-2011])</f>
        <v>83</v>
      </c>
      <c r="AM189" s="5">
        <f t="shared" si="11"/>
        <v>0.69090909090909092</v>
      </c>
      <c r="AN189" s="9">
        <f>_xlfn.RANK.EQ(tblAargau[[#This Row],[1981-2011]],tblAargau[1981-2011])</f>
        <v>50</v>
      </c>
      <c r="AO189" s="6">
        <v>4.2300000000000004</v>
      </c>
      <c r="AP189" s="9">
        <f>_xlfn.RANK.EQ(tblAargau[[#This Row],[Fläche in km²]],tblAargau[Fläche in km²])</f>
        <v>146</v>
      </c>
      <c r="AQ189" s="7">
        <v>66</v>
      </c>
      <c r="AR189" s="7">
        <f>_xlfn.RANK.EQ(tblAargau[[#This Row],[Einwohner/km²]],tblAargau[Einwohner/km²])</f>
        <v>214</v>
      </c>
      <c r="AS189" s="2">
        <v>118</v>
      </c>
      <c r="AT189" s="2">
        <f>_xlfn.RANK.EQ(tblAargau[[#This Row],[Tax]],tblAargau[Tax],1)</f>
        <v>178</v>
      </c>
    </row>
    <row r="190" spans="1:46" x14ac:dyDescent="0.2">
      <c r="A190" s="1" t="s">
        <v>123</v>
      </c>
      <c r="B190" s="1" t="s">
        <v>255</v>
      </c>
      <c r="C190" s="2">
        <v>968</v>
      </c>
      <c r="D190" s="2">
        <v>953</v>
      </c>
      <c r="E190" s="2">
        <v>952</v>
      </c>
      <c r="F190" s="2">
        <v>944</v>
      </c>
      <c r="G190" s="2">
        <v>943</v>
      </c>
      <c r="H190" s="2">
        <v>980</v>
      </c>
      <c r="I190" s="2">
        <v>997</v>
      </c>
      <c r="J190" s="2">
        <v>1050</v>
      </c>
      <c r="K190" s="2">
        <v>1104</v>
      </c>
      <c r="L190" s="2">
        <v>1096</v>
      </c>
      <c r="M190" s="2">
        <v>1129</v>
      </c>
      <c r="N190" s="2">
        <v>1123</v>
      </c>
      <c r="O190" s="2">
        <v>1150</v>
      </c>
      <c r="P190" s="2">
        <v>1141</v>
      </c>
      <c r="Q190" s="2">
        <v>1154</v>
      </c>
      <c r="R190" s="2">
        <v>1114</v>
      </c>
      <c r="S190" s="2">
        <v>1087</v>
      </c>
      <c r="T190" s="2">
        <v>1081</v>
      </c>
      <c r="U190" s="2">
        <v>1056</v>
      </c>
      <c r="V190" s="2">
        <v>995</v>
      </c>
      <c r="W190" s="2">
        <v>984</v>
      </c>
      <c r="X190" s="2">
        <v>944</v>
      </c>
      <c r="Y190" s="2">
        <v>961</v>
      </c>
      <c r="Z190" s="2">
        <v>1001</v>
      </c>
      <c r="AA190" s="2">
        <v>969</v>
      </c>
      <c r="AB190" s="2">
        <v>979</v>
      </c>
      <c r="AC190" s="2">
        <v>997</v>
      </c>
      <c r="AD190" s="2">
        <v>1006</v>
      </c>
      <c r="AE190" s="2">
        <v>989</v>
      </c>
      <c r="AF190" s="2">
        <v>987</v>
      </c>
      <c r="AG190" s="7">
        <v>996</v>
      </c>
      <c r="AH190" s="7">
        <f>_xlfn.RANK.EQ(tblAargau[[#This Row],[2011]],tblAargau[2011])</f>
        <v>154</v>
      </c>
      <c r="AI190" s="4">
        <f t="shared" si="8"/>
        <v>0.13223140495867769</v>
      </c>
      <c r="AJ190" s="4">
        <f t="shared" si="9"/>
        <v>-0.11868910540301147</v>
      </c>
      <c r="AK190" s="4">
        <f t="shared" si="10"/>
        <v>1.2195121951219523E-2</v>
      </c>
      <c r="AL190" s="10">
        <f>_xlfn.RANK.EQ(tblAargau[[#This Row],[2001-2011]],tblAargau[2001-2011])</f>
        <v>188</v>
      </c>
      <c r="AM190" s="5">
        <f t="shared" si="11"/>
        <v>2.8925619834710758E-2</v>
      </c>
      <c r="AN190" s="9">
        <f>_xlfn.RANK.EQ(tblAargau[[#This Row],[1981-2011]],tblAargau[1981-2011])</f>
        <v>214</v>
      </c>
      <c r="AO190" s="6">
        <v>0.94</v>
      </c>
      <c r="AP190" s="9">
        <f>_xlfn.RANK.EQ(tblAargau[[#This Row],[Fläche in km²]],tblAargau[Fläche in km²])</f>
        <v>218</v>
      </c>
      <c r="AQ190" s="7">
        <v>1060</v>
      </c>
      <c r="AR190" s="7">
        <f>_xlfn.RANK.EQ(tblAargau[[#This Row],[Einwohner/km²]],tblAargau[Einwohner/km²])</f>
        <v>21</v>
      </c>
      <c r="AS190" s="2">
        <v>119</v>
      </c>
      <c r="AT190" s="2">
        <f>_xlfn.RANK.EQ(tblAargau[[#This Row],[Tax]],tblAargau[Tax],1)</f>
        <v>189</v>
      </c>
    </row>
    <row r="191" spans="1:46" x14ac:dyDescent="0.2">
      <c r="A191" s="1" t="s">
        <v>129</v>
      </c>
      <c r="B191" s="1" t="s">
        <v>255</v>
      </c>
      <c r="C191" s="7">
        <v>4513</v>
      </c>
      <c r="D191" s="7">
        <v>4510</v>
      </c>
      <c r="E191" s="7">
        <v>4440</v>
      </c>
      <c r="F191" s="7">
        <v>4415</v>
      </c>
      <c r="G191" s="7">
        <v>4504</v>
      </c>
      <c r="H191" s="7">
        <v>4541</v>
      </c>
      <c r="I191" s="7">
        <v>4533</v>
      </c>
      <c r="J191" s="7">
        <v>4512</v>
      </c>
      <c r="K191" s="7">
        <v>4575</v>
      </c>
      <c r="L191" s="7">
        <v>4596</v>
      </c>
      <c r="M191" s="7">
        <v>4778</v>
      </c>
      <c r="N191" s="7">
        <v>4923</v>
      </c>
      <c r="O191" s="7">
        <v>5023</v>
      </c>
      <c r="P191" s="7">
        <v>5195</v>
      </c>
      <c r="Q191" s="7">
        <v>5378</v>
      </c>
      <c r="R191" s="7">
        <v>5449</v>
      </c>
      <c r="S191" s="7">
        <v>5382</v>
      </c>
      <c r="T191" s="7">
        <v>5376</v>
      </c>
      <c r="U191" s="7">
        <v>5379</v>
      </c>
      <c r="V191" s="7">
        <v>5409</v>
      </c>
      <c r="W191" s="7">
        <v>5402</v>
      </c>
      <c r="X191" s="7">
        <v>5468</v>
      </c>
      <c r="Y191" s="7">
        <v>5459</v>
      </c>
      <c r="Z191" s="7">
        <v>5451</v>
      </c>
      <c r="AA191" s="7">
        <v>5397</v>
      </c>
      <c r="AB191" s="7">
        <v>5417</v>
      </c>
      <c r="AC191" s="7">
        <v>5479</v>
      </c>
      <c r="AD191" s="7">
        <v>5456</v>
      </c>
      <c r="AE191" s="7">
        <v>5559</v>
      </c>
      <c r="AF191" s="7">
        <v>5580</v>
      </c>
      <c r="AG191" s="7">
        <v>5563</v>
      </c>
      <c r="AH191" s="7">
        <f>_xlfn.RANK.EQ(tblAargau[[#This Row],[2011]],tblAargau[2011])</f>
        <v>28</v>
      </c>
      <c r="AI191" s="4">
        <f t="shared" si="8"/>
        <v>1.8391313981830359E-2</v>
      </c>
      <c r="AJ191" s="4">
        <f t="shared" si="9"/>
        <v>0.13206362494767676</v>
      </c>
      <c r="AK191" s="4">
        <f t="shared" si="10"/>
        <v>2.9803776379118796E-2</v>
      </c>
      <c r="AL191" s="10">
        <f>_xlfn.RANK.EQ(tblAargau[[#This Row],[2001-2011]],tblAargau[2001-2011])</f>
        <v>176</v>
      </c>
      <c r="AM191" s="5">
        <f t="shared" si="11"/>
        <v>0.23266120097496112</v>
      </c>
      <c r="AN191" s="9">
        <f>_xlfn.RANK.EQ(tblAargau[[#This Row],[1981-2011]],tblAargau[1981-2011])</f>
        <v>179</v>
      </c>
      <c r="AO191" s="6">
        <v>6.39</v>
      </c>
      <c r="AP191" s="9">
        <f>_xlfn.RANK.EQ(tblAargau[[#This Row],[Fläche in km²]],tblAargau[Fläche in km²])</f>
        <v>83</v>
      </c>
      <c r="AQ191" s="7">
        <v>871</v>
      </c>
      <c r="AR191" s="7">
        <f>_xlfn.RANK.EQ(tblAargau[[#This Row],[Einwohner/km²]],tblAargau[Einwohner/km²])</f>
        <v>34</v>
      </c>
      <c r="AS191" s="2">
        <v>119</v>
      </c>
      <c r="AT191" s="2">
        <f>_xlfn.RANK.EQ(tblAargau[[#This Row],[Tax]],tblAargau[Tax],1)</f>
        <v>189</v>
      </c>
    </row>
    <row r="192" spans="1:46" x14ac:dyDescent="0.2">
      <c r="A192" s="1" t="s">
        <v>142</v>
      </c>
      <c r="B192" s="1" t="s">
        <v>145</v>
      </c>
      <c r="C192" s="2">
        <v>756</v>
      </c>
      <c r="D192" s="2">
        <v>767</v>
      </c>
      <c r="E192" s="2">
        <v>787</v>
      </c>
      <c r="F192" s="2">
        <v>797</v>
      </c>
      <c r="G192" s="2">
        <v>826</v>
      </c>
      <c r="H192" s="2">
        <v>837</v>
      </c>
      <c r="I192" s="2">
        <v>876</v>
      </c>
      <c r="J192" s="2">
        <v>909</v>
      </c>
      <c r="K192" s="2">
        <v>936</v>
      </c>
      <c r="L192" s="2">
        <v>972</v>
      </c>
      <c r="M192" s="2">
        <v>1033</v>
      </c>
      <c r="N192" s="2">
        <v>1026</v>
      </c>
      <c r="O192" s="2">
        <v>1033</v>
      </c>
      <c r="P192" s="2">
        <v>1044</v>
      </c>
      <c r="Q192" s="2">
        <v>1060</v>
      </c>
      <c r="R192" s="2">
        <v>1058</v>
      </c>
      <c r="S192" s="2">
        <v>1063</v>
      </c>
      <c r="T192" s="2">
        <v>1059</v>
      </c>
      <c r="U192" s="2">
        <v>1098</v>
      </c>
      <c r="V192" s="2">
        <v>1070</v>
      </c>
      <c r="W192" s="2">
        <v>1092</v>
      </c>
      <c r="X192" s="2">
        <v>1104</v>
      </c>
      <c r="Y192" s="2">
        <v>1110</v>
      </c>
      <c r="Z192" s="2">
        <v>1173</v>
      </c>
      <c r="AA192" s="2">
        <v>1202</v>
      </c>
      <c r="AB192" s="2">
        <v>1221</v>
      </c>
      <c r="AC192" s="2">
        <v>1277</v>
      </c>
      <c r="AD192" s="2">
        <v>1286</v>
      </c>
      <c r="AE192" s="2">
        <v>1288</v>
      </c>
      <c r="AF192" s="2">
        <v>1324</v>
      </c>
      <c r="AG192" s="7">
        <v>1343</v>
      </c>
      <c r="AH192" s="7">
        <f>_xlfn.RANK.EQ(tblAargau[[#This Row],[2011]],tblAargau[2011])</f>
        <v>127</v>
      </c>
      <c r="AI192" s="4">
        <f t="shared" si="8"/>
        <v>0.28571428571428581</v>
      </c>
      <c r="AJ192" s="4">
        <f t="shared" si="9"/>
        <v>3.5818005808325282E-2</v>
      </c>
      <c r="AK192" s="4">
        <f t="shared" si="10"/>
        <v>0.22985347985347993</v>
      </c>
      <c r="AL192" s="10">
        <f>_xlfn.RANK.EQ(tblAargau[[#This Row],[2001-2011]],tblAargau[2001-2011])</f>
        <v>27</v>
      </c>
      <c r="AM192" s="5">
        <f t="shared" si="11"/>
        <v>0.77645502645502651</v>
      </c>
      <c r="AN192" s="9">
        <f>_xlfn.RANK.EQ(tblAargau[[#This Row],[1981-2011]],tblAargau[1981-2011])</f>
        <v>43</v>
      </c>
      <c r="AO192" s="6">
        <v>6.28</v>
      </c>
      <c r="AP192" s="9">
        <f>_xlfn.RANK.EQ(tblAargau[[#This Row],[Fläche in km²]],tblAargau[Fläche in km²])</f>
        <v>88</v>
      </c>
      <c r="AQ192" s="7">
        <v>214</v>
      </c>
      <c r="AR192" s="7">
        <f>_xlfn.RANK.EQ(tblAargau[[#This Row],[Einwohner/km²]],tblAargau[Einwohner/km²])</f>
        <v>141</v>
      </c>
      <c r="AS192" s="2">
        <v>119</v>
      </c>
      <c r="AT192" s="2">
        <f>_xlfn.RANK.EQ(tblAargau[[#This Row],[Tax]],tblAargau[Tax],1)</f>
        <v>189</v>
      </c>
    </row>
    <row r="193" spans="1:46" x14ac:dyDescent="0.2">
      <c r="A193" s="1" t="s">
        <v>211</v>
      </c>
      <c r="B193" s="1" t="s">
        <v>226</v>
      </c>
      <c r="C193" s="2">
        <v>678</v>
      </c>
      <c r="D193" s="2">
        <v>673</v>
      </c>
      <c r="E193" s="2">
        <v>677</v>
      </c>
      <c r="F193" s="2">
        <v>696</v>
      </c>
      <c r="G193" s="2">
        <v>714</v>
      </c>
      <c r="H193" s="2">
        <v>699</v>
      </c>
      <c r="I193" s="2">
        <v>722</v>
      </c>
      <c r="J193" s="2">
        <v>725</v>
      </c>
      <c r="K193" s="2">
        <v>733</v>
      </c>
      <c r="L193" s="2">
        <v>756</v>
      </c>
      <c r="M193" s="2">
        <v>779</v>
      </c>
      <c r="N193" s="2">
        <v>775</v>
      </c>
      <c r="O193" s="2">
        <v>767</v>
      </c>
      <c r="P193" s="2">
        <v>798</v>
      </c>
      <c r="Q193" s="2">
        <v>789</v>
      </c>
      <c r="R193" s="2">
        <v>805</v>
      </c>
      <c r="S193" s="2">
        <v>792</v>
      </c>
      <c r="T193" s="2">
        <v>798</v>
      </c>
      <c r="U193" s="2">
        <v>819</v>
      </c>
      <c r="V193" s="2">
        <v>799</v>
      </c>
      <c r="W193" s="2">
        <v>808</v>
      </c>
      <c r="X193" s="2">
        <v>809</v>
      </c>
      <c r="Y193" s="2">
        <v>818</v>
      </c>
      <c r="Z193" s="2">
        <v>803</v>
      </c>
      <c r="AA193" s="2">
        <v>799</v>
      </c>
      <c r="AB193" s="2">
        <v>789</v>
      </c>
      <c r="AC193" s="2">
        <v>795</v>
      </c>
      <c r="AD193" s="2">
        <v>793</v>
      </c>
      <c r="AE193" s="2">
        <v>770</v>
      </c>
      <c r="AF193" s="2">
        <v>790</v>
      </c>
      <c r="AG193" s="7">
        <v>803</v>
      </c>
      <c r="AH193" s="7">
        <f>_xlfn.RANK.EQ(tblAargau[[#This Row],[2011]],tblAargau[2011])</f>
        <v>174</v>
      </c>
      <c r="AI193" s="4">
        <f t="shared" si="8"/>
        <v>0.11504424778761058</v>
      </c>
      <c r="AJ193" s="4">
        <f t="shared" si="9"/>
        <v>2.5673940949935803E-2</v>
      </c>
      <c r="AK193" s="4">
        <f t="shared" si="10"/>
        <v>-6.1881188118811936E-3</v>
      </c>
      <c r="AL193" s="10">
        <f>_xlfn.RANK.EQ(tblAargau[[#This Row],[2001-2011]],tblAargau[2001-2011])</f>
        <v>198</v>
      </c>
      <c r="AM193" s="5">
        <f t="shared" si="11"/>
        <v>0.18436578171091456</v>
      </c>
      <c r="AN193" s="9">
        <f>_xlfn.RANK.EQ(tblAargau[[#This Row],[1981-2011]],tblAargau[1981-2011])</f>
        <v>191</v>
      </c>
      <c r="AO193" s="6">
        <v>5.0999999999999996</v>
      </c>
      <c r="AP193" s="9">
        <f>_xlfn.RANK.EQ(tblAargau[[#This Row],[Fläche in km²]],tblAargau[Fläche in km²])</f>
        <v>117</v>
      </c>
      <c r="AQ193" s="7">
        <v>157</v>
      </c>
      <c r="AR193" s="7">
        <f>_xlfn.RANK.EQ(tblAargau[[#This Row],[Einwohner/km²]],tblAargau[Einwohner/km²])</f>
        <v>173</v>
      </c>
      <c r="AS193" s="2">
        <v>119</v>
      </c>
      <c r="AT193" s="2">
        <f>_xlfn.RANK.EQ(tblAargau[[#This Row],[Tax]],tblAargau[Tax],1)</f>
        <v>189</v>
      </c>
    </row>
    <row r="194" spans="1:46" x14ac:dyDescent="0.2">
      <c r="A194" s="1" t="s">
        <v>221</v>
      </c>
      <c r="B194" s="1" t="s">
        <v>226</v>
      </c>
      <c r="C194" s="2">
        <v>724</v>
      </c>
      <c r="D194" s="2">
        <v>710</v>
      </c>
      <c r="E194" s="2">
        <v>727</v>
      </c>
      <c r="F194" s="2">
        <v>738</v>
      </c>
      <c r="G194" s="2">
        <v>770</v>
      </c>
      <c r="H194" s="2">
        <v>773</v>
      </c>
      <c r="I194" s="2">
        <v>789</v>
      </c>
      <c r="J194" s="2">
        <v>820</v>
      </c>
      <c r="K194" s="2">
        <v>817</v>
      </c>
      <c r="L194" s="2">
        <v>851</v>
      </c>
      <c r="M194" s="2">
        <v>899</v>
      </c>
      <c r="N194" s="2">
        <v>928</v>
      </c>
      <c r="O194" s="2">
        <v>944</v>
      </c>
      <c r="P194" s="2">
        <v>916</v>
      </c>
      <c r="Q194" s="2">
        <v>944</v>
      </c>
      <c r="R194" s="2">
        <v>939</v>
      </c>
      <c r="S194" s="2">
        <v>956</v>
      </c>
      <c r="T194" s="2">
        <v>972</v>
      </c>
      <c r="U194" s="2">
        <v>992</v>
      </c>
      <c r="V194" s="2">
        <v>1007</v>
      </c>
      <c r="W194" s="2">
        <v>1014</v>
      </c>
      <c r="X194" s="2">
        <v>1031</v>
      </c>
      <c r="Y194" s="2">
        <v>1027</v>
      </c>
      <c r="Z194" s="2">
        <v>1036</v>
      </c>
      <c r="AA194" s="2">
        <v>1039</v>
      </c>
      <c r="AB194" s="2">
        <v>1019</v>
      </c>
      <c r="AC194" s="2">
        <v>1029</v>
      </c>
      <c r="AD194" s="2">
        <v>1034</v>
      </c>
      <c r="AE194" s="2">
        <v>1038</v>
      </c>
      <c r="AF194" s="2">
        <v>1036</v>
      </c>
      <c r="AG194" s="7">
        <v>1034</v>
      </c>
      <c r="AH194" s="7">
        <f>_xlfn.RANK.EQ(tblAargau[[#This Row],[2011]],tblAargau[2011])</f>
        <v>149</v>
      </c>
      <c r="AI194" s="4">
        <f t="shared" ref="AI194:AI220" si="12">IFERROR(L194/C194-1,0)</f>
        <v>0.17541436464088389</v>
      </c>
      <c r="AJ194" s="4">
        <f t="shared" ref="AJ194:AJ220" si="13">IFERROR(V194/M194-1,0)</f>
        <v>0.12013348164627358</v>
      </c>
      <c r="AK194" s="4">
        <f t="shared" ref="AK194:AK220" si="14">IFERROR(AG194/W194-1,0)</f>
        <v>1.9723865877712132E-2</v>
      </c>
      <c r="AL194" s="10">
        <f>_xlfn.RANK.EQ(tblAargau[[#This Row],[2001-2011]],tblAargau[2001-2011])</f>
        <v>183</v>
      </c>
      <c r="AM194" s="5">
        <f t="shared" ref="AM194:AM220" si="15">IFERROR(AG194/C194-1,0)</f>
        <v>0.42817679558011057</v>
      </c>
      <c r="AN194" s="9">
        <f>_xlfn.RANK.EQ(tblAargau[[#This Row],[1981-2011]],tblAargau[1981-2011])</f>
        <v>102</v>
      </c>
      <c r="AO194" s="6">
        <v>8.94</v>
      </c>
      <c r="AP194" s="9">
        <f>_xlfn.RANK.EQ(tblAargau[[#This Row],[Fläche in km²]],tblAargau[Fläche in km²])</f>
        <v>45</v>
      </c>
      <c r="AQ194" s="7">
        <v>116</v>
      </c>
      <c r="AR194" s="7">
        <f>_xlfn.RANK.EQ(tblAargau[[#This Row],[Einwohner/km²]],tblAargau[Einwohner/km²])</f>
        <v>189</v>
      </c>
      <c r="AS194" s="2">
        <v>119</v>
      </c>
      <c r="AT194" s="2">
        <f>_xlfn.RANK.EQ(tblAargau[[#This Row],[Tax]],tblAargau[Tax],1)</f>
        <v>189</v>
      </c>
    </row>
    <row r="195" spans="1:46" x14ac:dyDescent="0.2">
      <c r="A195" s="1" t="s">
        <v>34</v>
      </c>
      <c r="B195" s="1" t="s">
        <v>31</v>
      </c>
      <c r="C195" s="2">
        <v>596</v>
      </c>
      <c r="D195" s="2">
        <v>589</v>
      </c>
      <c r="E195" s="2">
        <v>591</v>
      </c>
      <c r="F195" s="2">
        <v>614</v>
      </c>
      <c r="G195" s="2">
        <v>599</v>
      </c>
      <c r="H195" s="2">
        <v>610</v>
      </c>
      <c r="I195" s="2">
        <v>612</v>
      </c>
      <c r="J195" s="2">
        <v>634</v>
      </c>
      <c r="K195" s="2">
        <v>652</v>
      </c>
      <c r="L195" s="2">
        <v>684</v>
      </c>
      <c r="M195" s="2">
        <v>714</v>
      </c>
      <c r="N195" s="2">
        <v>750</v>
      </c>
      <c r="O195" s="2">
        <v>754</v>
      </c>
      <c r="P195" s="2">
        <v>757</v>
      </c>
      <c r="Q195" s="2">
        <v>755</v>
      </c>
      <c r="R195" s="2">
        <v>774</v>
      </c>
      <c r="S195" s="2">
        <v>756</v>
      </c>
      <c r="T195" s="2">
        <v>768</v>
      </c>
      <c r="U195" s="2">
        <v>751</v>
      </c>
      <c r="V195" s="2">
        <v>737</v>
      </c>
      <c r="W195" s="2">
        <v>732</v>
      </c>
      <c r="X195" s="2">
        <v>725</v>
      </c>
      <c r="Y195" s="2">
        <v>734</v>
      </c>
      <c r="Z195" s="2">
        <v>742</v>
      </c>
      <c r="AA195" s="2">
        <v>741</v>
      </c>
      <c r="AB195" s="2">
        <v>737</v>
      </c>
      <c r="AC195" s="2">
        <v>719</v>
      </c>
      <c r="AD195" s="2">
        <v>710</v>
      </c>
      <c r="AE195" s="2">
        <v>733</v>
      </c>
      <c r="AF195" s="2">
        <v>705</v>
      </c>
      <c r="AG195" s="7">
        <v>693</v>
      </c>
      <c r="AH195" s="7">
        <f>_xlfn.RANK.EQ(tblAargau[[#This Row],[2011]],tblAargau[2011])</f>
        <v>185</v>
      </c>
      <c r="AI195" s="4">
        <f t="shared" si="12"/>
        <v>0.1476510067114094</v>
      </c>
      <c r="AJ195" s="4">
        <f t="shared" si="13"/>
        <v>3.2212885154061732E-2</v>
      </c>
      <c r="AK195" s="4">
        <f t="shared" si="14"/>
        <v>-5.3278688524590168E-2</v>
      </c>
      <c r="AL195" s="10">
        <f>_xlfn.RANK.EQ(tblAargau[[#This Row],[2001-2011]],tblAargau[2001-2011])</f>
        <v>213</v>
      </c>
      <c r="AM195" s="5">
        <f t="shared" si="15"/>
        <v>0.16275167785234901</v>
      </c>
      <c r="AN195" s="9">
        <f>_xlfn.RANK.EQ(tblAargau[[#This Row],[1981-2011]],tblAargau[1981-2011])</f>
        <v>195</v>
      </c>
      <c r="AO195" s="6">
        <v>12.51</v>
      </c>
      <c r="AP195" s="9">
        <f>_xlfn.RANK.EQ(tblAargau[[#This Row],[Fläche in km²]],tblAargau[Fläche in km²])</f>
        <v>15</v>
      </c>
      <c r="AQ195" s="7">
        <v>55</v>
      </c>
      <c r="AR195" s="7">
        <f>_xlfn.RANK.EQ(tblAargau[[#This Row],[Einwohner/km²]],tblAargau[Einwohner/km²])</f>
        <v>218</v>
      </c>
      <c r="AS195" s="2">
        <v>119</v>
      </c>
      <c r="AT195" s="2">
        <f>_xlfn.RANK.EQ(tblAargau[[#This Row],[Tax]],tblAargau[Tax],1)</f>
        <v>189</v>
      </c>
    </row>
    <row r="196" spans="1:46" x14ac:dyDescent="0.2">
      <c r="A196" s="1" t="s">
        <v>169</v>
      </c>
      <c r="B196" s="1" t="s">
        <v>166</v>
      </c>
      <c r="C196" s="7">
        <v>3395</v>
      </c>
      <c r="D196" s="7">
        <v>3422</v>
      </c>
      <c r="E196" s="7">
        <v>3394</v>
      </c>
      <c r="F196" s="7">
        <v>3364</v>
      </c>
      <c r="G196" s="7">
        <v>3407</v>
      </c>
      <c r="H196" s="7">
        <v>3365</v>
      </c>
      <c r="I196" s="7">
        <v>3336</v>
      </c>
      <c r="J196" s="7">
        <v>3333</v>
      </c>
      <c r="K196" s="7">
        <v>3399</v>
      </c>
      <c r="L196" s="7">
        <v>3487</v>
      </c>
      <c r="M196" s="7">
        <v>3528</v>
      </c>
      <c r="N196" s="7">
        <v>3566</v>
      </c>
      <c r="O196" s="7">
        <v>3608</v>
      </c>
      <c r="P196" s="7">
        <v>3665</v>
      </c>
      <c r="Q196" s="7">
        <v>3648</v>
      </c>
      <c r="R196" s="7">
        <v>3676</v>
      </c>
      <c r="S196" s="7">
        <v>3763</v>
      </c>
      <c r="T196" s="7">
        <v>3793</v>
      </c>
      <c r="U196" s="7">
        <v>3839</v>
      </c>
      <c r="V196" s="7">
        <v>3839</v>
      </c>
      <c r="W196" s="7">
        <v>3903</v>
      </c>
      <c r="X196" s="7">
        <v>3924</v>
      </c>
      <c r="Y196" s="7">
        <v>3930</v>
      </c>
      <c r="Z196" s="7">
        <v>3938</v>
      </c>
      <c r="AA196" s="7">
        <v>3979</v>
      </c>
      <c r="AB196" s="7">
        <v>4005</v>
      </c>
      <c r="AC196" s="7">
        <v>4021</v>
      </c>
      <c r="AD196" s="7">
        <v>4013</v>
      </c>
      <c r="AE196" s="7">
        <v>4073</v>
      </c>
      <c r="AF196" s="7">
        <v>4198</v>
      </c>
      <c r="AG196" s="7">
        <v>4263</v>
      </c>
      <c r="AH196" s="7">
        <f>_xlfn.RANK.EQ(tblAargau[[#This Row],[2011]],tblAargau[2011])</f>
        <v>40</v>
      </c>
      <c r="AI196" s="4">
        <f t="shared" si="12"/>
        <v>2.7098674521354837E-2</v>
      </c>
      <c r="AJ196" s="4">
        <f t="shared" si="13"/>
        <v>8.8151927437641664E-2</v>
      </c>
      <c r="AK196" s="4">
        <f t="shared" si="14"/>
        <v>9.2236740968485886E-2</v>
      </c>
      <c r="AL196" s="10">
        <f>_xlfn.RANK.EQ(tblAargau[[#This Row],[2001-2011]],tblAargau[2001-2011])</f>
        <v>129</v>
      </c>
      <c r="AM196" s="5">
        <f t="shared" si="15"/>
        <v>0.25567010309278349</v>
      </c>
      <c r="AN196" s="9">
        <f>_xlfn.RANK.EQ(tblAargau[[#This Row],[1981-2011]],tblAargau[1981-2011])</f>
        <v>169</v>
      </c>
      <c r="AO196" s="6">
        <v>3.3</v>
      </c>
      <c r="AP196" s="9">
        <f>_xlfn.RANK.EQ(tblAargau[[#This Row],[Fläche in km²]],tblAargau[Fläche in km²])</f>
        <v>174</v>
      </c>
      <c r="AQ196" s="7">
        <v>1292</v>
      </c>
      <c r="AR196" s="7">
        <f>_xlfn.RANK.EQ(tblAargau[[#This Row],[Einwohner/km²]],tblAargau[Einwohner/km²])</f>
        <v>13</v>
      </c>
      <c r="AS196" s="2">
        <v>120</v>
      </c>
      <c r="AT196" s="2">
        <f>_xlfn.RANK.EQ(tblAargau[[#This Row],[Tax]],tblAargau[Tax],1)</f>
        <v>195</v>
      </c>
    </row>
    <row r="197" spans="1:46" x14ac:dyDescent="0.2">
      <c r="A197" s="1" t="s">
        <v>234</v>
      </c>
      <c r="B197" s="1" t="s">
        <v>257</v>
      </c>
      <c r="C197" s="2">
        <v>390</v>
      </c>
      <c r="D197" s="2">
        <v>378</v>
      </c>
      <c r="E197" s="2">
        <v>366</v>
      </c>
      <c r="F197" s="2">
        <v>370</v>
      </c>
      <c r="G197" s="2">
        <v>361</v>
      </c>
      <c r="H197" s="2">
        <v>356</v>
      </c>
      <c r="I197" s="2">
        <v>371</v>
      </c>
      <c r="J197" s="2">
        <v>371</v>
      </c>
      <c r="K197" s="2">
        <v>381</v>
      </c>
      <c r="L197" s="2">
        <v>412</v>
      </c>
      <c r="M197" s="2">
        <v>424</v>
      </c>
      <c r="N197" s="2">
        <v>437</v>
      </c>
      <c r="O197" s="2">
        <v>454</v>
      </c>
      <c r="P197" s="2">
        <v>463</v>
      </c>
      <c r="Q197" s="2">
        <v>447</v>
      </c>
      <c r="R197" s="2">
        <v>438</v>
      </c>
      <c r="S197" s="2">
        <v>440</v>
      </c>
      <c r="T197" s="2">
        <v>439</v>
      </c>
      <c r="U197" s="2">
        <v>427</v>
      </c>
      <c r="V197" s="2">
        <v>437</v>
      </c>
      <c r="W197" s="2">
        <v>445</v>
      </c>
      <c r="X197" s="2">
        <v>446</v>
      </c>
      <c r="Y197" s="2">
        <v>405</v>
      </c>
      <c r="Z197" s="2">
        <v>411</v>
      </c>
      <c r="AA197" s="2">
        <v>414</v>
      </c>
      <c r="AB197" s="2">
        <v>404</v>
      </c>
      <c r="AC197" s="2">
        <v>399</v>
      </c>
      <c r="AD197" s="2">
        <v>394</v>
      </c>
      <c r="AE197" s="2">
        <v>404</v>
      </c>
      <c r="AF197" s="2">
        <v>397</v>
      </c>
      <c r="AG197" s="7">
        <v>402</v>
      </c>
      <c r="AH197" s="7">
        <f>_xlfn.RANK.EQ(tblAargau[[#This Row],[2011]],tblAargau[2011])</f>
        <v>203</v>
      </c>
      <c r="AI197" s="4">
        <f t="shared" si="12"/>
        <v>5.6410256410256432E-2</v>
      </c>
      <c r="AJ197" s="4">
        <f t="shared" si="13"/>
        <v>3.0660377358490587E-2</v>
      </c>
      <c r="AK197" s="4">
        <f t="shared" si="14"/>
        <v>-9.6629213483146015E-2</v>
      </c>
      <c r="AL197" s="10">
        <f>_xlfn.RANK.EQ(tblAargau[[#This Row],[2001-2011]],tblAargau[2001-2011])</f>
        <v>218</v>
      </c>
      <c r="AM197" s="5">
        <f t="shared" si="15"/>
        <v>3.076923076923066E-2</v>
      </c>
      <c r="AN197" s="9">
        <f>_xlfn.RANK.EQ(tblAargau[[#This Row],[1981-2011]],tblAargau[1981-2011])</f>
        <v>213</v>
      </c>
      <c r="AO197" s="6">
        <v>0.32</v>
      </c>
      <c r="AP197" s="9">
        <f>_xlfn.RANK.EQ(tblAargau[[#This Row],[Fläche in km²]],tblAargau[Fläche in km²])</f>
        <v>219</v>
      </c>
      <c r="AQ197" s="7">
        <v>1256</v>
      </c>
      <c r="AR197" s="7">
        <f>_xlfn.RANK.EQ(tblAargau[[#This Row],[Einwohner/km²]],tblAargau[Einwohner/km²])</f>
        <v>15</v>
      </c>
      <c r="AS197" s="2">
        <v>120</v>
      </c>
      <c r="AT197" s="2">
        <f>_xlfn.RANK.EQ(tblAargau[[#This Row],[Tax]],tblAargau[Tax],1)</f>
        <v>195</v>
      </c>
    </row>
    <row r="198" spans="1:46" x14ac:dyDescent="0.2">
      <c r="A198" s="1" t="s">
        <v>233</v>
      </c>
      <c r="B198" s="1" t="s">
        <v>257</v>
      </c>
      <c r="C198" s="2">
        <v>668</v>
      </c>
      <c r="D198" s="2">
        <v>662</v>
      </c>
      <c r="E198" s="2">
        <v>661</v>
      </c>
      <c r="F198" s="2">
        <v>668</v>
      </c>
      <c r="G198" s="2">
        <v>661</v>
      </c>
      <c r="H198" s="2">
        <v>682</v>
      </c>
      <c r="I198" s="2">
        <v>679</v>
      </c>
      <c r="J198" s="2">
        <v>693</v>
      </c>
      <c r="K198" s="2">
        <v>697</v>
      </c>
      <c r="L198" s="2">
        <v>713</v>
      </c>
      <c r="M198" s="2">
        <v>761</v>
      </c>
      <c r="N198" s="2">
        <v>774</v>
      </c>
      <c r="O198" s="2">
        <v>772</v>
      </c>
      <c r="P198" s="2">
        <v>779</v>
      </c>
      <c r="Q198" s="2">
        <v>785</v>
      </c>
      <c r="R198" s="2">
        <v>790</v>
      </c>
      <c r="S198" s="2">
        <v>822</v>
      </c>
      <c r="T198" s="2">
        <v>824</v>
      </c>
      <c r="U198" s="2">
        <v>830</v>
      </c>
      <c r="V198" s="2">
        <v>826</v>
      </c>
      <c r="W198" s="2">
        <v>832</v>
      </c>
      <c r="X198" s="2">
        <v>823</v>
      </c>
      <c r="Y198" s="2">
        <v>824</v>
      </c>
      <c r="Z198" s="2">
        <v>817</v>
      </c>
      <c r="AA198" s="2">
        <v>823</v>
      </c>
      <c r="AB198" s="2">
        <v>840</v>
      </c>
      <c r="AC198" s="2">
        <v>826</v>
      </c>
      <c r="AD198" s="2">
        <v>813</v>
      </c>
      <c r="AE198" s="2">
        <v>809</v>
      </c>
      <c r="AF198" s="2">
        <v>798</v>
      </c>
      <c r="AG198" s="7">
        <v>808</v>
      </c>
      <c r="AH198" s="7">
        <f>_xlfn.RANK.EQ(tblAargau[[#This Row],[2011]],tblAargau[2011])</f>
        <v>173</v>
      </c>
      <c r="AI198" s="4">
        <f t="shared" si="12"/>
        <v>6.7365269461077792E-2</v>
      </c>
      <c r="AJ198" s="4">
        <f t="shared" si="13"/>
        <v>8.5413929040735859E-2</v>
      </c>
      <c r="AK198" s="4">
        <f t="shared" si="14"/>
        <v>-2.8846153846153855E-2</v>
      </c>
      <c r="AL198" s="10">
        <f>_xlfn.RANK.EQ(tblAargau[[#This Row],[2001-2011]],tblAargau[2001-2011])</f>
        <v>207</v>
      </c>
      <c r="AM198" s="5">
        <f t="shared" si="15"/>
        <v>0.20958083832335328</v>
      </c>
      <c r="AN198" s="9">
        <f>_xlfn.RANK.EQ(tblAargau[[#This Row],[1981-2011]],tblAargau[1981-2011])</f>
        <v>184</v>
      </c>
      <c r="AO198" s="6">
        <v>4.82</v>
      </c>
      <c r="AP198" s="9">
        <f>_xlfn.RANK.EQ(tblAargau[[#This Row],[Fläche in km²]],tblAargau[Fläche in km²])</f>
        <v>128</v>
      </c>
      <c r="AQ198" s="7">
        <v>168</v>
      </c>
      <c r="AR198" s="7">
        <f>_xlfn.RANK.EQ(tblAargau[[#This Row],[Einwohner/km²]],tblAargau[Einwohner/km²])</f>
        <v>171</v>
      </c>
      <c r="AS198" s="2">
        <v>120</v>
      </c>
      <c r="AT198" s="2">
        <f>_xlfn.RANK.EQ(tblAargau[[#This Row],[Tax]],tblAargau[Tax],1)</f>
        <v>195</v>
      </c>
    </row>
    <row r="199" spans="1:46" x14ac:dyDescent="0.2">
      <c r="A199" s="1" t="s">
        <v>147</v>
      </c>
      <c r="B199" s="1" t="s">
        <v>145</v>
      </c>
      <c r="C199" s="2">
        <v>408</v>
      </c>
      <c r="D199" s="2">
        <v>409</v>
      </c>
      <c r="E199" s="2">
        <v>414</v>
      </c>
      <c r="F199" s="2">
        <v>418</v>
      </c>
      <c r="G199" s="2">
        <v>413</v>
      </c>
      <c r="H199" s="2">
        <v>425</v>
      </c>
      <c r="I199" s="2">
        <v>428</v>
      </c>
      <c r="J199" s="2">
        <v>427</v>
      </c>
      <c r="K199" s="2">
        <v>449</v>
      </c>
      <c r="L199" s="2">
        <v>448</v>
      </c>
      <c r="M199" s="2">
        <v>475</v>
      </c>
      <c r="N199" s="2">
        <v>483</v>
      </c>
      <c r="O199" s="2">
        <v>487</v>
      </c>
      <c r="P199" s="2">
        <v>481</v>
      </c>
      <c r="Q199" s="2">
        <v>492</v>
      </c>
      <c r="R199" s="2">
        <v>497</v>
      </c>
      <c r="S199" s="2">
        <v>512</v>
      </c>
      <c r="T199" s="2">
        <v>508</v>
      </c>
      <c r="U199" s="2">
        <v>513</v>
      </c>
      <c r="V199" s="2">
        <v>512</v>
      </c>
      <c r="W199" s="2">
        <v>530</v>
      </c>
      <c r="X199" s="2">
        <v>541</v>
      </c>
      <c r="Y199" s="2">
        <v>542</v>
      </c>
      <c r="Z199" s="2">
        <v>557</v>
      </c>
      <c r="AA199" s="2">
        <v>571</v>
      </c>
      <c r="AB199" s="2">
        <v>569</v>
      </c>
      <c r="AC199" s="2">
        <v>573</v>
      </c>
      <c r="AD199" s="2">
        <v>562</v>
      </c>
      <c r="AE199" s="2">
        <v>579</v>
      </c>
      <c r="AF199" s="2">
        <v>571</v>
      </c>
      <c r="AG199" s="7">
        <v>568</v>
      </c>
      <c r="AH199" s="7">
        <f>_xlfn.RANK.EQ(tblAargau[[#This Row],[2011]],tblAargau[2011])</f>
        <v>194</v>
      </c>
      <c r="AI199" s="4">
        <f t="shared" si="12"/>
        <v>9.8039215686274606E-2</v>
      </c>
      <c r="AJ199" s="4">
        <f t="shared" si="13"/>
        <v>7.7894736842105239E-2</v>
      </c>
      <c r="AK199" s="4">
        <f t="shared" si="14"/>
        <v>7.1698113207547154E-2</v>
      </c>
      <c r="AL199" s="10">
        <f>_xlfn.RANK.EQ(tblAargau[[#This Row],[2001-2011]],tblAargau[2001-2011])</f>
        <v>144</v>
      </c>
      <c r="AM199" s="5">
        <f t="shared" si="15"/>
        <v>0.39215686274509798</v>
      </c>
      <c r="AN199" s="9">
        <f>_xlfn.RANK.EQ(tblAargau[[#This Row],[1981-2011]],tblAargau[1981-2011])</f>
        <v>116</v>
      </c>
      <c r="AO199" s="6">
        <v>8.2100000000000009</v>
      </c>
      <c r="AP199" s="9">
        <f>_xlfn.RANK.EQ(tblAargau[[#This Row],[Fläche in km²]],tblAargau[Fläche in km²])</f>
        <v>60</v>
      </c>
      <c r="AQ199" s="7">
        <v>69</v>
      </c>
      <c r="AR199" s="7">
        <f>_xlfn.RANK.EQ(tblAargau[[#This Row],[Einwohner/km²]],tblAargau[Einwohner/km²])</f>
        <v>212</v>
      </c>
      <c r="AS199" s="2">
        <v>120</v>
      </c>
      <c r="AT199" s="2">
        <f>_xlfn.RANK.EQ(tblAargau[[#This Row],[Tax]],tblAargau[Tax],1)</f>
        <v>195</v>
      </c>
    </row>
    <row r="200" spans="1:46" x14ac:dyDescent="0.2">
      <c r="A200" s="1" t="s">
        <v>104</v>
      </c>
      <c r="B200" s="1" t="s">
        <v>96</v>
      </c>
      <c r="C200" s="2">
        <v>273</v>
      </c>
      <c r="D200" s="2">
        <v>265</v>
      </c>
      <c r="E200" s="2">
        <v>261</v>
      </c>
      <c r="F200" s="2">
        <v>251</v>
      </c>
      <c r="G200" s="2">
        <v>266</v>
      </c>
      <c r="H200" s="2">
        <v>269</v>
      </c>
      <c r="I200" s="2">
        <v>281</v>
      </c>
      <c r="J200" s="2">
        <v>301</v>
      </c>
      <c r="K200" s="2">
        <v>301</v>
      </c>
      <c r="L200" s="2">
        <v>305</v>
      </c>
      <c r="M200" s="2">
        <v>320</v>
      </c>
      <c r="N200" s="2">
        <v>323</v>
      </c>
      <c r="O200" s="2">
        <v>332</v>
      </c>
      <c r="P200" s="2">
        <v>329</v>
      </c>
      <c r="Q200" s="2">
        <v>322</v>
      </c>
      <c r="R200" s="2">
        <v>323</v>
      </c>
      <c r="S200" s="2">
        <v>321</v>
      </c>
      <c r="T200" s="2">
        <v>320</v>
      </c>
      <c r="U200" s="2">
        <v>320</v>
      </c>
      <c r="V200" s="2">
        <v>315</v>
      </c>
      <c r="W200" s="2">
        <v>318</v>
      </c>
      <c r="X200" s="2">
        <v>313</v>
      </c>
      <c r="Y200" s="2">
        <v>306</v>
      </c>
      <c r="Z200" s="2">
        <v>309</v>
      </c>
      <c r="AA200" s="2">
        <v>312</v>
      </c>
      <c r="AB200" s="2">
        <v>320</v>
      </c>
      <c r="AC200" s="2">
        <v>315</v>
      </c>
      <c r="AD200" s="2">
        <v>309</v>
      </c>
      <c r="AE200" s="2">
        <v>306</v>
      </c>
      <c r="AF200" s="2">
        <v>302</v>
      </c>
      <c r="AG200" s="7">
        <v>310</v>
      </c>
      <c r="AH200" s="7">
        <f>_xlfn.RANK.EQ(tblAargau[[#This Row],[2011]],tblAargau[2011])</f>
        <v>208</v>
      </c>
      <c r="AI200" s="4">
        <f t="shared" si="12"/>
        <v>0.11721611721611724</v>
      </c>
      <c r="AJ200" s="4">
        <f t="shared" si="13"/>
        <v>-1.5625E-2</v>
      </c>
      <c r="AK200" s="4">
        <f t="shared" si="14"/>
        <v>-2.515723270440251E-2</v>
      </c>
      <c r="AL200" s="10">
        <f>_xlfn.RANK.EQ(tblAargau[[#This Row],[2001-2011]],tblAargau[2001-2011])</f>
        <v>205</v>
      </c>
      <c r="AM200" s="5">
        <f t="shared" si="15"/>
        <v>0.13553113553113549</v>
      </c>
      <c r="AN200" s="9">
        <f>_xlfn.RANK.EQ(tblAargau[[#This Row],[1981-2011]],tblAargau[1981-2011])</f>
        <v>201</v>
      </c>
      <c r="AO200" s="6">
        <v>5.55</v>
      </c>
      <c r="AP200" s="9">
        <f>_xlfn.RANK.EQ(tblAargau[[#This Row],[Fläche in km²]],tblAargau[Fläche in km²])</f>
        <v>105</v>
      </c>
      <c r="AQ200" s="7">
        <v>56</v>
      </c>
      <c r="AR200" s="7">
        <f>_xlfn.RANK.EQ(tblAargau[[#This Row],[Einwohner/km²]],tblAargau[Einwohner/km²])</f>
        <v>217</v>
      </c>
      <c r="AS200" s="2">
        <v>120</v>
      </c>
      <c r="AT200" s="2">
        <f>_xlfn.RANK.EQ(tblAargau[[#This Row],[Tax]],tblAargau[Tax],1)</f>
        <v>195</v>
      </c>
    </row>
    <row r="201" spans="1:46" x14ac:dyDescent="0.2">
      <c r="A201" s="1" t="s">
        <v>212</v>
      </c>
      <c r="B201" s="1" t="s">
        <v>226</v>
      </c>
      <c r="C201" s="7">
        <v>2833</v>
      </c>
      <c r="D201" s="7">
        <v>2801</v>
      </c>
      <c r="E201" s="7">
        <v>2808</v>
      </c>
      <c r="F201" s="7">
        <v>2810</v>
      </c>
      <c r="G201" s="7">
        <v>2898</v>
      </c>
      <c r="H201" s="7">
        <v>2896</v>
      </c>
      <c r="I201" s="7">
        <v>3031</v>
      </c>
      <c r="J201" s="7">
        <v>3024</v>
      </c>
      <c r="K201" s="7">
        <v>3077</v>
      </c>
      <c r="L201" s="7">
        <v>3080</v>
      </c>
      <c r="M201" s="7">
        <v>3172</v>
      </c>
      <c r="N201" s="7">
        <v>3220</v>
      </c>
      <c r="O201" s="7">
        <v>3306</v>
      </c>
      <c r="P201" s="7">
        <v>3348</v>
      </c>
      <c r="Q201" s="7">
        <v>3362</v>
      </c>
      <c r="R201" s="7">
        <v>3400</v>
      </c>
      <c r="S201" s="7">
        <v>3475</v>
      </c>
      <c r="T201" s="7">
        <v>3457</v>
      </c>
      <c r="U201" s="7">
        <v>3479</v>
      </c>
      <c r="V201" s="7">
        <v>3523</v>
      </c>
      <c r="W201" s="7">
        <v>3572</v>
      </c>
      <c r="X201" s="7">
        <v>3564</v>
      </c>
      <c r="Y201" s="7">
        <v>3594</v>
      </c>
      <c r="Z201" s="7">
        <v>3621</v>
      </c>
      <c r="AA201" s="7">
        <v>3644</v>
      </c>
      <c r="AB201" s="7">
        <v>3620</v>
      </c>
      <c r="AC201" s="7">
        <v>3632</v>
      </c>
      <c r="AD201" s="7">
        <v>3641</v>
      </c>
      <c r="AE201" s="7">
        <v>3647</v>
      </c>
      <c r="AF201" s="7">
        <v>3647</v>
      </c>
      <c r="AG201" s="7">
        <v>3692</v>
      </c>
      <c r="AH201" s="7">
        <f>_xlfn.RANK.EQ(tblAargau[[#This Row],[2011]],tblAargau[2011])</f>
        <v>54</v>
      </c>
      <c r="AI201" s="4">
        <f t="shared" si="12"/>
        <v>8.7186727850335322E-2</v>
      </c>
      <c r="AJ201" s="4">
        <f t="shared" si="13"/>
        <v>0.11065573770491799</v>
      </c>
      <c r="AK201" s="4">
        <f t="shared" si="14"/>
        <v>3.3594624860022293E-2</v>
      </c>
      <c r="AL201" s="10">
        <f>_xlfn.RANK.EQ(tblAargau[[#This Row],[2001-2011]],tblAargau[2001-2011])</f>
        <v>173</v>
      </c>
      <c r="AM201" s="5">
        <f t="shared" si="15"/>
        <v>0.30321214260501228</v>
      </c>
      <c r="AN201" s="9">
        <f>_xlfn.RANK.EQ(tblAargau[[#This Row],[1981-2011]],tblAargau[1981-2011])</f>
        <v>154</v>
      </c>
      <c r="AO201" s="6">
        <v>13.69</v>
      </c>
      <c r="AP201" s="9">
        <f>_xlfn.RANK.EQ(tblAargau[[#This Row],[Fläche in km²]],tblAargau[Fläche in km²])</f>
        <v>10</v>
      </c>
      <c r="AQ201" s="7">
        <v>270</v>
      </c>
      <c r="AR201" s="7">
        <f>_xlfn.RANK.EQ(tblAargau[[#This Row],[Einwohner/km²]],tblAargau[Einwohner/km²])</f>
        <v>124</v>
      </c>
      <c r="AS201" s="2">
        <v>121</v>
      </c>
      <c r="AT201" s="2">
        <f>_xlfn.RANK.EQ(tblAargau[[#This Row],[Tax]],tblAargau[Tax],1)</f>
        <v>200</v>
      </c>
    </row>
    <row r="202" spans="1:46" x14ac:dyDescent="0.2">
      <c r="A202" s="1" t="s">
        <v>242</v>
      </c>
      <c r="B202" s="1" t="s">
        <v>257</v>
      </c>
      <c r="C202" s="2">
        <v>433</v>
      </c>
      <c r="D202" s="2">
        <v>436</v>
      </c>
      <c r="E202" s="2">
        <v>435</v>
      </c>
      <c r="F202" s="2">
        <v>430</v>
      </c>
      <c r="G202" s="2">
        <v>440</v>
      </c>
      <c r="H202" s="2">
        <v>439</v>
      </c>
      <c r="I202" s="2">
        <v>423</v>
      </c>
      <c r="J202" s="2">
        <v>445</v>
      </c>
      <c r="K202" s="2">
        <v>432</v>
      </c>
      <c r="L202" s="2">
        <v>444</v>
      </c>
      <c r="M202" s="2">
        <v>445</v>
      </c>
      <c r="N202" s="2">
        <v>477</v>
      </c>
      <c r="O202" s="2">
        <v>544</v>
      </c>
      <c r="P202" s="2">
        <v>577</v>
      </c>
      <c r="Q202" s="2">
        <v>574</v>
      </c>
      <c r="R202" s="2">
        <v>593</v>
      </c>
      <c r="S202" s="2">
        <v>594</v>
      </c>
      <c r="T202" s="2">
        <v>616</v>
      </c>
      <c r="U202" s="2">
        <v>609</v>
      </c>
      <c r="V202" s="2">
        <v>608</v>
      </c>
      <c r="W202" s="2">
        <v>627</v>
      </c>
      <c r="X202" s="2">
        <v>675</v>
      </c>
      <c r="Y202" s="2">
        <v>686</v>
      </c>
      <c r="Z202" s="2">
        <v>682</v>
      </c>
      <c r="AA202" s="2">
        <v>677</v>
      </c>
      <c r="AB202" s="2">
        <v>666</v>
      </c>
      <c r="AC202" s="2">
        <v>697</v>
      </c>
      <c r="AD202" s="2">
        <v>713</v>
      </c>
      <c r="AE202" s="2">
        <v>704</v>
      </c>
      <c r="AF202" s="2">
        <v>715</v>
      </c>
      <c r="AG202" s="7">
        <v>733</v>
      </c>
      <c r="AH202" s="7">
        <f>_xlfn.RANK.EQ(tblAargau[[#This Row],[2011]],tblAargau[2011])</f>
        <v>182</v>
      </c>
      <c r="AI202" s="4">
        <f t="shared" si="12"/>
        <v>2.5404157043879882E-2</v>
      </c>
      <c r="AJ202" s="4">
        <f t="shared" si="13"/>
        <v>0.36629213483146073</v>
      </c>
      <c r="AK202" s="4">
        <f t="shared" si="14"/>
        <v>0.16905901116427424</v>
      </c>
      <c r="AL202" s="10">
        <f>_xlfn.RANK.EQ(tblAargau[[#This Row],[2001-2011]],tblAargau[2001-2011])</f>
        <v>63</v>
      </c>
      <c r="AM202" s="5">
        <f t="shared" si="15"/>
        <v>0.69284064665127021</v>
      </c>
      <c r="AN202" s="9">
        <f>_xlfn.RANK.EQ(tblAargau[[#This Row],[1981-2011]],tblAargau[1981-2011])</f>
        <v>49</v>
      </c>
      <c r="AO202" s="6">
        <v>3.93</v>
      </c>
      <c r="AP202" s="9">
        <f>_xlfn.RANK.EQ(tblAargau[[#This Row],[Fläche in km²]],tblAargau[Fläche in km²])</f>
        <v>154</v>
      </c>
      <c r="AQ202" s="7">
        <v>187</v>
      </c>
      <c r="AR202" s="7">
        <f>_xlfn.RANK.EQ(tblAargau[[#This Row],[Einwohner/km²]],tblAargau[Einwohner/km²])</f>
        <v>160</v>
      </c>
      <c r="AS202" s="2">
        <v>121</v>
      </c>
      <c r="AT202" s="2">
        <f>_xlfn.RANK.EQ(tblAargau[[#This Row],[Tax]],tblAargau[Tax],1)</f>
        <v>200</v>
      </c>
    </row>
    <row r="203" spans="1:46" x14ac:dyDescent="0.2">
      <c r="A203" s="1" t="s">
        <v>206</v>
      </c>
      <c r="B203" s="1" t="s">
        <v>202</v>
      </c>
      <c r="C203" s="2">
        <v>667</v>
      </c>
      <c r="D203" s="2">
        <v>684</v>
      </c>
      <c r="E203" s="2">
        <v>701</v>
      </c>
      <c r="F203" s="2">
        <v>722</v>
      </c>
      <c r="G203" s="2">
        <v>743</v>
      </c>
      <c r="H203" s="2">
        <v>759</v>
      </c>
      <c r="I203" s="2">
        <v>771</v>
      </c>
      <c r="J203" s="2">
        <v>798</v>
      </c>
      <c r="K203" s="2">
        <v>822</v>
      </c>
      <c r="L203" s="2">
        <v>851</v>
      </c>
      <c r="M203" s="2">
        <v>886</v>
      </c>
      <c r="N203" s="2">
        <v>904</v>
      </c>
      <c r="O203" s="2">
        <v>948</v>
      </c>
      <c r="P203" s="2">
        <v>955</v>
      </c>
      <c r="Q203" s="2">
        <v>984</v>
      </c>
      <c r="R203" s="2">
        <v>1007</v>
      </c>
      <c r="S203" s="2">
        <v>1014</v>
      </c>
      <c r="T203" s="2">
        <v>994</v>
      </c>
      <c r="U203" s="2">
        <v>1004</v>
      </c>
      <c r="V203" s="2">
        <v>991</v>
      </c>
      <c r="W203" s="2">
        <v>1000</v>
      </c>
      <c r="X203" s="2">
        <v>1023</v>
      </c>
      <c r="Y203" s="2">
        <v>1021</v>
      </c>
      <c r="Z203" s="2">
        <v>1047</v>
      </c>
      <c r="AA203" s="2">
        <v>1070</v>
      </c>
      <c r="AB203" s="2">
        <v>1078</v>
      </c>
      <c r="AC203" s="2">
        <v>1077</v>
      </c>
      <c r="AD203" s="2">
        <v>1098</v>
      </c>
      <c r="AE203" s="2">
        <v>1079</v>
      </c>
      <c r="AF203" s="2">
        <v>1067</v>
      </c>
      <c r="AG203" s="7">
        <v>1053</v>
      </c>
      <c r="AH203" s="7">
        <f>_xlfn.RANK.EQ(tblAargau[[#This Row],[2011]],tblAargau[2011])</f>
        <v>145</v>
      </c>
      <c r="AI203" s="4">
        <f t="shared" si="12"/>
        <v>0.27586206896551735</v>
      </c>
      <c r="AJ203" s="4">
        <f t="shared" si="13"/>
        <v>0.11851015801354392</v>
      </c>
      <c r="AK203" s="4">
        <f t="shared" si="14"/>
        <v>5.2999999999999936E-2</v>
      </c>
      <c r="AL203" s="10">
        <f>_xlfn.RANK.EQ(tblAargau[[#This Row],[2001-2011]],tblAargau[2001-2011])</f>
        <v>159</v>
      </c>
      <c r="AM203" s="5">
        <f t="shared" si="15"/>
        <v>0.57871064467766109</v>
      </c>
      <c r="AN203" s="9">
        <f>_xlfn.RANK.EQ(tblAargau[[#This Row],[1981-2011]],tblAargau[1981-2011])</f>
        <v>70</v>
      </c>
      <c r="AO203" s="6">
        <v>7.13</v>
      </c>
      <c r="AP203" s="9">
        <f>_xlfn.RANK.EQ(tblAargau[[#This Row],[Fläche in km²]],tblAargau[Fläche in km²])</f>
        <v>70</v>
      </c>
      <c r="AQ203" s="7">
        <v>148</v>
      </c>
      <c r="AR203" s="7">
        <f>_xlfn.RANK.EQ(tblAargau[[#This Row],[Einwohner/km²]],tblAargau[Einwohner/km²])</f>
        <v>179</v>
      </c>
      <c r="AS203" s="2">
        <v>121</v>
      </c>
      <c r="AT203" s="2">
        <f>_xlfn.RANK.EQ(tblAargau[[#This Row],[Tax]],tblAargau[Tax],1)</f>
        <v>200</v>
      </c>
    </row>
    <row r="204" spans="1:46" x14ac:dyDescent="0.2">
      <c r="A204" s="1" t="s">
        <v>245</v>
      </c>
      <c r="B204" s="1" t="s">
        <v>257</v>
      </c>
      <c r="C204" s="2">
        <v>372</v>
      </c>
      <c r="D204" s="2">
        <v>372</v>
      </c>
      <c r="E204" s="2">
        <v>374</v>
      </c>
      <c r="F204" s="2">
        <v>421</v>
      </c>
      <c r="G204" s="2">
        <v>443</v>
      </c>
      <c r="H204" s="2">
        <v>451</v>
      </c>
      <c r="I204" s="2">
        <v>471</v>
      </c>
      <c r="J204" s="2">
        <v>464</v>
      </c>
      <c r="K204" s="2">
        <v>494</v>
      </c>
      <c r="L204" s="2">
        <v>511</v>
      </c>
      <c r="M204" s="2">
        <v>552</v>
      </c>
      <c r="N204" s="2">
        <v>558</v>
      </c>
      <c r="O204" s="2">
        <v>562</v>
      </c>
      <c r="P204" s="2">
        <v>547</v>
      </c>
      <c r="Q204" s="2">
        <v>563</v>
      </c>
      <c r="R204" s="2">
        <v>601</v>
      </c>
      <c r="S204" s="2">
        <v>582</v>
      </c>
      <c r="T204" s="2">
        <v>546</v>
      </c>
      <c r="U204" s="2">
        <v>538</v>
      </c>
      <c r="V204" s="2">
        <v>528</v>
      </c>
      <c r="W204" s="2">
        <v>548</v>
      </c>
      <c r="X204" s="2">
        <v>568</v>
      </c>
      <c r="Y204" s="2">
        <v>572</v>
      </c>
      <c r="Z204" s="2">
        <v>565</v>
      </c>
      <c r="AA204" s="2">
        <v>557</v>
      </c>
      <c r="AB204" s="2">
        <v>586</v>
      </c>
      <c r="AC204" s="2">
        <v>591</v>
      </c>
      <c r="AD204" s="2">
        <v>627</v>
      </c>
      <c r="AE204" s="2">
        <v>610</v>
      </c>
      <c r="AF204" s="2">
        <v>632</v>
      </c>
      <c r="AG204" s="7">
        <v>617</v>
      </c>
      <c r="AH204" s="7">
        <f>_xlfn.RANK.EQ(tblAargau[[#This Row],[2011]],tblAargau[2011])</f>
        <v>191</v>
      </c>
      <c r="AI204" s="4">
        <f t="shared" si="12"/>
        <v>0.37365591397849451</v>
      </c>
      <c r="AJ204" s="4">
        <f t="shared" si="13"/>
        <v>-4.3478260869565188E-2</v>
      </c>
      <c r="AK204" s="4">
        <f t="shared" si="14"/>
        <v>0.12591240875912413</v>
      </c>
      <c r="AL204" s="10">
        <f>_xlfn.RANK.EQ(tblAargau[[#This Row],[2001-2011]],tblAargau[2001-2011])</f>
        <v>99</v>
      </c>
      <c r="AM204" s="5">
        <f t="shared" si="15"/>
        <v>0.65860215053763449</v>
      </c>
      <c r="AN204" s="9">
        <f>_xlfn.RANK.EQ(tblAargau[[#This Row],[1981-2011]],tblAargau[1981-2011])</f>
        <v>58</v>
      </c>
      <c r="AO204" s="6">
        <v>5.51</v>
      </c>
      <c r="AP204" s="9">
        <f>_xlfn.RANK.EQ(tblAargau[[#This Row],[Fläche in km²]],tblAargau[Fläche in km²])</f>
        <v>107</v>
      </c>
      <c r="AQ204" s="7">
        <v>112</v>
      </c>
      <c r="AR204" s="7">
        <f>_xlfn.RANK.EQ(tblAargau[[#This Row],[Einwohner/km²]],tblAargau[Einwohner/km²])</f>
        <v>193</v>
      </c>
      <c r="AS204" s="2">
        <v>121</v>
      </c>
      <c r="AT204" s="2">
        <f>_xlfn.RANK.EQ(tblAargau[[#This Row],[Tax]],tblAargau[Tax],1)</f>
        <v>200</v>
      </c>
    </row>
    <row r="205" spans="1:46" x14ac:dyDescent="0.2">
      <c r="A205" s="1" t="s">
        <v>152</v>
      </c>
      <c r="B205" s="1" t="s">
        <v>145</v>
      </c>
      <c r="C205" s="2">
        <v>800</v>
      </c>
      <c r="D205" s="2">
        <v>792</v>
      </c>
      <c r="E205" s="2">
        <v>787</v>
      </c>
      <c r="F205" s="2">
        <v>791</v>
      </c>
      <c r="G205" s="2">
        <v>793</v>
      </c>
      <c r="H205" s="2">
        <v>812</v>
      </c>
      <c r="I205" s="2">
        <v>858</v>
      </c>
      <c r="J205" s="2">
        <v>851</v>
      </c>
      <c r="K205" s="2">
        <v>851</v>
      </c>
      <c r="L205" s="2">
        <v>892</v>
      </c>
      <c r="M205" s="2">
        <v>952</v>
      </c>
      <c r="N205" s="2">
        <v>971</v>
      </c>
      <c r="O205" s="2">
        <v>968</v>
      </c>
      <c r="P205" s="2">
        <v>993</v>
      </c>
      <c r="Q205" s="2">
        <v>1044</v>
      </c>
      <c r="R205" s="2">
        <v>1055</v>
      </c>
      <c r="S205" s="2">
        <v>1080</v>
      </c>
      <c r="T205" s="2">
        <v>1146</v>
      </c>
      <c r="U205" s="2">
        <v>1154</v>
      </c>
      <c r="V205" s="2">
        <v>1136</v>
      </c>
      <c r="W205" s="2">
        <v>1150</v>
      </c>
      <c r="X205" s="2">
        <v>1135</v>
      </c>
      <c r="Y205" s="2">
        <v>1127</v>
      </c>
      <c r="Z205" s="2">
        <v>1111</v>
      </c>
      <c r="AA205" s="2">
        <v>1118</v>
      </c>
      <c r="AB205" s="2">
        <v>1127</v>
      </c>
      <c r="AC205" s="2">
        <v>1106</v>
      </c>
      <c r="AD205" s="2">
        <v>1126</v>
      </c>
      <c r="AE205" s="2">
        <v>1143</v>
      </c>
      <c r="AF205" s="2">
        <v>1151</v>
      </c>
      <c r="AG205" s="7">
        <v>1162</v>
      </c>
      <c r="AH205" s="7">
        <f>_xlfn.RANK.EQ(tblAargau[[#This Row],[2011]],tblAargau[2011])</f>
        <v>142</v>
      </c>
      <c r="AI205" s="4">
        <f t="shared" si="12"/>
        <v>0.11499999999999999</v>
      </c>
      <c r="AJ205" s="4">
        <f t="shared" si="13"/>
        <v>0.19327731092436973</v>
      </c>
      <c r="AK205" s="4">
        <f t="shared" si="14"/>
        <v>1.0434782608695681E-2</v>
      </c>
      <c r="AL205" s="10">
        <f>_xlfn.RANK.EQ(tblAargau[[#This Row],[2001-2011]],tblAargau[2001-2011])</f>
        <v>191</v>
      </c>
      <c r="AM205" s="5">
        <f t="shared" si="15"/>
        <v>0.4524999999999999</v>
      </c>
      <c r="AN205" s="9">
        <f>_xlfn.RANK.EQ(tblAargau[[#This Row],[1981-2011]],tblAargau[1981-2011])</f>
        <v>97</v>
      </c>
      <c r="AO205" s="6">
        <v>11.25</v>
      </c>
      <c r="AP205" s="9">
        <f>_xlfn.RANK.EQ(tblAargau[[#This Row],[Fläche in km²]],tblAargau[Fläche in km²])</f>
        <v>26</v>
      </c>
      <c r="AQ205" s="7">
        <v>103</v>
      </c>
      <c r="AR205" s="7">
        <f>_xlfn.RANK.EQ(tblAargau[[#This Row],[Einwohner/km²]],tblAargau[Einwohner/km²])</f>
        <v>198</v>
      </c>
      <c r="AS205" s="2">
        <v>121</v>
      </c>
      <c r="AT205" s="2">
        <f>_xlfn.RANK.EQ(tblAargau[[#This Row],[Tax]],tblAargau[Tax],1)</f>
        <v>200</v>
      </c>
    </row>
    <row r="206" spans="1:46" x14ac:dyDescent="0.2">
      <c r="A206" s="1" t="s">
        <v>97</v>
      </c>
      <c r="B206" s="1" t="s">
        <v>96</v>
      </c>
      <c r="C206" s="2">
        <v>423</v>
      </c>
      <c r="D206" s="2">
        <v>442</v>
      </c>
      <c r="E206" s="2">
        <v>458</v>
      </c>
      <c r="F206" s="2">
        <v>459</v>
      </c>
      <c r="G206" s="2">
        <v>471</v>
      </c>
      <c r="H206" s="2">
        <v>462</v>
      </c>
      <c r="I206" s="2">
        <v>492</v>
      </c>
      <c r="J206" s="2">
        <v>509</v>
      </c>
      <c r="K206" s="2">
        <v>538</v>
      </c>
      <c r="L206" s="2">
        <v>578</v>
      </c>
      <c r="M206" s="2">
        <v>561</v>
      </c>
      <c r="N206" s="2">
        <v>580</v>
      </c>
      <c r="O206" s="2">
        <v>589</v>
      </c>
      <c r="P206" s="2">
        <v>611</v>
      </c>
      <c r="Q206" s="2">
        <v>619</v>
      </c>
      <c r="R206" s="2">
        <v>626</v>
      </c>
      <c r="S206" s="2">
        <v>617</v>
      </c>
      <c r="T206" s="2">
        <v>586</v>
      </c>
      <c r="U206" s="2">
        <v>600</v>
      </c>
      <c r="V206" s="2">
        <v>601</v>
      </c>
      <c r="W206" s="2">
        <v>606</v>
      </c>
      <c r="X206" s="2">
        <v>597</v>
      </c>
      <c r="Y206" s="2">
        <v>590</v>
      </c>
      <c r="Z206" s="2">
        <v>599</v>
      </c>
      <c r="AA206" s="2">
        <v>614</v>
      </c>
      <c r="AB206" s="2">
        <v>620</v>
      </c>
      <c r="AC206" s="2">
        <v>613</v>
      </c>
      <c r="AD206" s="2">
        <v>610</v>
      </c>
      <c r="AE206" s="2">
        <v>587</v>
      </c>
      <c r="AF206" s="2">
        <v>589</v>
      </c>
      <c r="AG206" s="7">
        <v>601</v>
      </c>
      <c r="AH206" s="7">
        <f>_xlfn.RANK.EQ(tblAargau[[#This Row],[2011]],tblAargau[2011])</f>
        <v>192</v>
      </c>
      <c r="AI206" s="4">
        <f t="shared" si="12"/>
        <v>0.3664302600472813</v>
      </c>
      <c r="AJ206" s="4">
        <f t="shared" si="13"/>
        <v>7.1301247771835996E-2</v>
      </c>
      <c r="AK206" s="4">
        <f t="shared" si="14"/>
        <v>-8.2508250825082952E-3</v>
      </c>
      <c r="AL206" s="10">
        <f>_xlfn.RANK.EQ(tblAargau[[#This Row],[2001-2011]],tblAargau[2001-2011])</f>
        <v>199</v>
      </c>
      <c r="AM206" s="5">
        <f t="shared" si="15"/>
        <v>0.42080378250591011</v>
      </c>
      <c r="AN206" s="9">
        <f>_xlfn.RANK.EQ(tblAargau[[#This Row],[1981-2011]],tblAargau[1981-2011])</f>
        <v>106</v>
      </c>
      <c r="AO206" s="6">
        <v>6.85</v>
      </c>
      <c r="AP206" s="9">
        <f>_xlfn.RANK.EQ(tblAargau[[#This Row],[Fläche in km²]],tblAargau[Fläche in km²])</f>
        <v>79</v>
      </c>
      <c r="AQ206" s="7">
        <v>88</v>
      </c>
      <c r="AR206" s="7">
        <f>_xlfn.RANK.EQ(tblAargau[[#This Row],[Einwohner/km²]],tblAargau[Einwohner/km²])</f>
        <v>207</v>
      </c>
      <c r="AS206" s="2">
        <v>121</v>
      </c>
      <c r="AT206" s="2">
        <f>_xlfn.RANK.EQ(tblAargau[[#This Row],[Tax]],tblAargau[Tax],1)</f>
        <v>200</v>
      </c>
    </row>
    <row r="207" spans="1:46" x14ac:dyDescent="0.2">
      <c r="A207" s="1" t="s">
        <v>199</v>
      </c>
      <c r="B207" s="1" t="s">
        <v>202</v>
      </c>
      <c r="C207" s="2">
        <v>796</v>
      </c>
      <c r="D207" s="2">
        <v>817</v>
      </c>
      <c r="E207" s="2">
        <v>816</v>
      </c>
      <c r="F207" s="2">
        <v>839</v>
      </c>
      <c r="G207" s="2">
        <v>821</v>
      </c>
      <c r="H207" s="2">
        <v>808</v>
      </c>
      <c r="I207" s="2">
        <v>807</v>
      </c>
      <c r="J207" s="2">
        <v>800</v>
      </c>
      <c r="K207" s="2">
        <v>824</v>
      </c>
      <c r="L207" s="2">
        <v>820</v>
      </c>
      <c r="M207" s="2">
        <v>793</v>
      </c>
      <c r="N207" s="2">
        <v>795</v>
      </c>
      <c r="O207" s="2">
        <v>832</v>
      </c>
      <c r="P207" s="2">
        <v>859</v>
      </c>
      <c r="Q207" s="2">
        <v>938</v>
      </c>
      <c r="R207" s="2">
        <v>964</v>
      </c>
      <c r="S207" s="2">
        <v>960</v>
      </c>
      <c r="T207" s="2">
        <v>968</v>
      </c>
      <c r="U207" s="2">
        <v>987</v>
      </c>
      <c r="V207" s="2">
        <v>1074</v>
      </c>
      <c r="W207" s="2">
        <v>1121</v>
      </c>
      <c r="X207" s="2">
        <v>1182</v>
      </c>
      <c r="Y207" s="2">
        <v>1245</v>
      </c>
      <c r="Z207" s="2">
        <v>1252</v>
      </c>
      <c r="AA207" s="2">
        <v>1254</v>
      </c>
      <c r="AB207" s="2">
        <v>1234</v>
      </c>
      <c r="AC207" s="2">
        <v>1250</v>
      </c>
      <c r="AD207" s="2">
        <v>1292</v>
      </c>
      <c r="AE207" s="2">
        <v>1295</v>
      </c>
      <c r="AF207" s="2">
        <v>1296</v>
      </c>
      <c r="AG207" s="7">
        <v>1259</v>
      </c>
      <c r="AH207" s="7">
        <f>_xlfn.RANK.EQ(tblAargau[[#This Row],[2011]],tblAargau[2011])</f>
        <v>134</v>
      </c>
      <c r="AI207" s="4">
        <f t="shared" si="12"/>
        <v>3.015075376884413E-2</v>
      </c>
      <c r="AJ207" s="4">
        <f t="shared" si="13"/>
        <v>0.35435056746532156</v>
      </c>
      <c r="AK207" s="4">
        <f t="shared" si="14"/>
        <v>0.1231043710972346</v>
      </c>
      <c r="AL207" s="10">
        <f>_xlfn.RANK.EQ(tblAargau[[#This Row],[2001-2011]],tblAargau[2001-2011])</f>
        <v>102</v>
      </c>
      <c r="AM207" s="5">
        <f t="shared" si="15"/>
        <v>0.58165829145728654</v>
      </c>
      <c r="AN207" s="9">
        <f>_xlfn.RANK.EQ(tblAargau[[#This Row],[1981-2011]],tblAargau[1981-2011])</f>
        <v>69</v>
      </c>
      <c r="AO207" s="6">
        <v>3.1</v>
      </c>
      <c r="AP207" s="9">
        <f>_xlfn.RANK.EQ(tblAargau[[#This Row],[Fläche in km²]],tblAargau[Fläche in km²])</f>
        <v>183</v>
      </c>
      <c r="AQ207" s="7">
        <v>406</v>
      </c>
      <c r="AR207" s="7">
        <f>_xlfn.RANK.EQ(tblAargau[[#This Row],[Einwohner/km²]],tblAargau[Einwohner/km²])</f>
        <v>88</v>
      </c>
      <c r="AS207" s="2">
        <v>122</v>
      </c>
      <c r="AT207" s="2">
        <f>_xlfn.RANK.EQ(tblAargau[[#This Row],[Tax]],tblAargau[Tax],1)</f>
        <v>206</v>
      </c>
    </row>
    <row r="208" spans="1:46" x14ac:dyDescent="0.2">
      <c r="A208" s="1" t="s">
        <v>65</v>
      </c>
      <c r="B208" s="1" t="s">
        <v>43</v>
      </c>
      <c r="C208" s="2">
        <v>842</v>
      </c>
      <c r="D208" s="2">
        <v>900</v>
      </c>
      <c r="E208" s="2">
        <v>894</v>
      </c>
      <c r="F208" s="2">
        <v>922</v>
      </c>
      <c r="G208" s="2">
        <v>940</v>
      </c>
      <c r="H208" s="2">
        <v>951</v>
      </c>
      <c r="I208" s="2">
        <v>955</v>
      </c>
      <c r="J208" s="2">
        <v>969</v>
      </c>
      <c r="K208" s="2">
        <v>1040</v>
      </c>
      <c r="L208" s="2">
        <v>1072</v>
      </c>
      <c r="M208" s="2">
        <v>1131</v>
      </c>
      <c r="N208" s="2">
        <v>1135</v>
      </c>
      <c r="O208" s="2">
        <v>1135</v>
      </c>
      <c r="P208" s="2">
        <v>1183</v>
      </c>
      <c r="Q208" s="2">
        <v>1203</v>
      </c>
      <c r="R208" s="2">
        <v>1219</v>
      </c>
      <c r="S208" s="2">
        <v>1277</v>
      </c>
      <c r="T208" s="2">
        <v>1260</v>
      </c>
      <c r="U208" s="2">
        <v>1252</v>
      </c>
      <c r="V208" s="2">
        <v>1248</v>
      </c>
      <c r="W208" s="2">
        <v>1250</v>
      </c>
      <c r="X208" s="2">
        <v>1279</v>
      </c>
      <c r="Y208" s="2">
        <v>1278</v>
      </c>
      <c r="Z208" s="2">
        <v>1271</v>
      </c>
      <c r="AA208" s="2">
        <v>1287</v>
      </c>
      <c r="AB208" s="2">
        <v>1299</v>
      </c>
      <c r="AC208" s="2">
        <v>1322</v>
      </c>
      <c r="AD208" s="2">
        <v>1331</v>
      </c>
      <c r="AE208" s="2">
        <v>1351</v>
      </c>
      <c r="AF208" s="2">
        <v>1417</v>
      </c>
      <c r="AG208" s="7">
        <v>1478</v>
      </c>
      <c r="AH208" s="7">
        <f>_xlfn.RANK.EQ(tblAargau[[#This Row],[2011]],tblAargau[2011])</f>
        <v>117</v>
      </c>
      <c r="AI208" s="4">
        <f t="shared" si="12"/>
        <v>0.27315914489311166</v>
      </c>
      <c r="AJ208" s="4">
        <f t="shared" si="13"/>
        <v>0.10344827586206895</v>
      </c>
      <c r="AK208" s="4">
        <f t="shared" si="14"/>
        <v>0.1823999999999999</v>
      </c>
      <c r="AL208" s="10">
        <f>_xlfn.RANK.EQ(tblAargau[[#This Row],[2001-2011]],tblAargau[2001-2011])</f>
        <v>54</v>
      </c>
      <c r="AM208" s="5">
        <f t="shared" si="15"/>
        <v>0.75534441805225661</v>
      </c>
      <c r="AN208" s="9">
        <f>_xlfn.RANK.EQ(tblAargau[[#This Row],[1981-2011]],tblAargau[1981-2011])</f>
        <v>44</v>
      </c>
      <c r="AO208" s="6">
        <v>4.3899999999999997</v>
      </c>
      <c r="AP208" s="9">
        <f>_xlfn.RANK.EQ(tblAargau[[#This Row],[Fläche in km²]],tblAargau[Fläche in km²])</f>
        <v>140</v>
      </c>
      <c r="AQ208" s="7">
        <v>337</v>
      </c>
      <c r="AR208" s="7">
        <f>_xlfn.RANK.EQ(tblAargau[[#This Row],[Einwohner/km²]],tblAargau[Einwohner/km²])</f>
        <v>105</v>
      </c>
      <c r="AS208" s="2">
        <v>122</v>
      </c>
      <c r="AT208" s="2">
        <f>_xlfn.RANK.EQ(tblAargau[[#This Row],[Tax]],tblAargau[Tax],1)</f>
        <v>206</v>
      </c>
    </row>
    <row r="209" spans="1:46" x14ac:dyDescent="0.2">
      <c r="A209" s="1" t="s">
        <v>112</v>
      </c>
      <c r="B209" s="1" t="s">
        <v>96</v>
      </c>
      <c r="C209" s="2">
        <v>441</v>
      </c>
      <c r="D209" s="2">
        <v>448</v>
      </c>
      <c r="E209" s="2">
        <v>462</v>
      </c>
      <c r="F209" s="2">
        <v>482</v>
      </c>
      <c r="G209" s="2">
        <v>500</v>
      </c>
      <c r="H209" s="2">
        <v>489</v>
      </c>
      <c r="I209" s="2">
        <v>489</v>
      </c>
      <c r="J209" s="2">
        <v>480</v>
      </c>
      <c r="K209" s="2">
        <v>505</v>
      </c>
      <c r="L209" s="2">
        <v>502</v>
      </c>
      <c r="M209" s="2">
        <v>520</v>
      </c>
      <c r="N209" s="2">
        <v>522</v>
      </c>
      <c r="O209" s="2">
        <v>534</v>
      </c>
      <c r="P209" s="2">
        <v>523</v>
      </c>
      <c r="Q209" s="2">
        <v>568</v>
      </c>
      <c r="R209" s="2">
        <v>573</v>
      </c>
      <c r="S209" s="2">
        <v>593</v>
      </c>
      <c r="T209" s="2">
        <v>595</v>
      </c>
      <c r="U209" s="2">
        <v>588</v>
      </c>
      <c r="V209" s="2">
        <v>561</v>
      </c>
      <c r="W209" s="2">
        <v>565</v>
      </c>
      <c r="X209" s="2">
        <v>577</v>
      </c>
      <c r="Y209" s="2">
        <v>567</v>
      </c>
      <c r="Z209" s="2">
        <v>566</v>
      </c>
      <c r="AA209" s="2">
        <v>564</v>
      </c>
      <c r="AB209" s="2">
        <v>562</v>
      </c>
      <c r="AC209" s="2">
        <v>585</v>
      </c>
      <c r="AD209" s="2">
        <v>603</v>
      </c>
      <c r="AE209" s="2">
        <v>614</v>
      </c>
      <c r="AF209" s="2">
        <v>638</v>
      </c>
      <c r="AG209" s="7">
        <v>643</v>
      </c>
      <c r="AH209" s="7">
        <f>_xlfn.RANK.EQ(tblAargau[[#This Row],[2011]],tblAargau[2011])</f>
        <v>189</v>
      </c>
      <c r="AI209" s="4">
        <f t="shared" si="12"/>
        <v>0.13832199546485269</v>
      </c>
      <c r="AJ209" s="4">
        <f t="shared" si="13"/>
        <v>7.8846153846153788E-2</v>
      </c>
      <c r="AK209" s="4">
        <f t="shared" si="14"/>
        <v>0.13805309734513282</v>
      </c>
      <c r="AL209" s="10">
        <f>_xlfn.RANK.EQ(tblAargau[[#This Row],[2001-2011]],tblAargau[2001-2011])</f>
        <v>87</v>
      </c>
      <c r="AM209" s="5">
        <f t="shared" si="15"/>
        <v>0.45804988662131518</v>
      </c>
      <c r="AN209" s="9">
        <f>_xlfn.RANK.EQ(tblAargau[[#This Row],[1981-2011]],tblAargau[1981-2011])</f>
        <v>96</v>
      </c>
      <c r="AO209" s="6">
        <v>3.3</v>
      </c>
      <c r="AP209" s="9">
        <f>_xlfn.RANK.EQ(tblAargau[[#This Row],[Fläche in km²]],tblAargau[Fläche in km²])</f>
        <v>174</v>
      </c>
      <c r="AQ209" s="7">
        <v>195</v>
      </c>
      <c r="AR209" s="7">
        <f>_xlfn.RANK.EQ(tblAargau[[#This Row],[Einwohner/km²]],tblAargau[Einwohner/km²])</f>
        <v>156</v>
      </c>
      <c r="AS209" s="2">
        <v>122</v>
      </c>
      <c r="AT209" s="2">
        <f>_xlfn.RANK.EQ(tblAargau[[#This Row],[Tax]],tblAargau[Tax],1)</f>
        <v>206</v>
      </c>
    </row>
    <row r="210" spans="1:46" x14ac:dyDescent="0.2">
      <c r="A210" s="1" t="s">
        <v>153</v>
      </c>
      <c r="B210" s="1" t="s">
        <v>145</v>
      </c>
      <c r="C210" s="2">
        <v>732</v>
      </c>
      <c r="D210" s="2">
        <v>722</v>
      </c>
      <c r="E210" s="2">
        <v>709</v>
      </c>
      <c r="F210" s="2">
        <v>689</v>
      </c>
      <c r="G210" s="2">
        <v>681</v>
      </c>
      <c r="H210" s="2">
        <v>691</v>
      </c>
      <c r="I210" s="2">
        <v>694</v>
      </c>
      <c r="J210" s="2">
        <v>707</v>
      </c>
      <c r="K210" s="2">
        <v>710</v>
      </c>
      <c r="L210" s="2">
        <v>698</v>
      </c>
      <c r="M210" s="2">
        <v>755</v>
      </c>
      <c r="N210" s="2">
        <v>742</v>
      </c>
      <c r="O210" s="2">
        <v>755</v>
      </c>
      <c r="P210" s="2">
        <v>799</v>
      </c>
      <c r="Q210" s="2">
        <v>808</v>
      </c>
      <c r="R210" s="2">
        <v>834</v>
      </c>
      <c r="S210" s="2">
        <v>831</v>
      </c>
      <c r="T210" s="2">
        <v>813</v>
      </c>
      <c r="U210" s="2">
        <v>815</v>
      </c>
      <c r="V210" s="2">
        <v>811</v>
      </c>
      <c r="W210" s="2">
        <v>808</v>
      </c>
      <c r="X210" s="2">
        <v>799</v>
      </c>
      <c r="Y210" s="2">
        <v>840</v>
      </c>
      <c r="Z210" s="2">
        <v>846</v>
      </c>
      <c r="AA210" s="2">
        <v>843</v>
      </c>
      <c r="AB210" s="2">
        <v>856</v>
      </c>
      <c r="AC210" s="2">
        <v>873</v>
      </c>
      <c r="AD210" s="2">
        <v>907</v>
      </c>
      <c r="AE210" s="2">
        <v>945</v>
      </c>
      <c r="AF210" s="2">
        <v>987</v>
      </c>
      <c r="AG210" s="7">
        <v>980</v>
      </c>
      <c r="AH210" s="7">
        <f>_xlfn.RANK.EQ(tblAargau[[#This Row],[2011]],tblAargau[2011])</f>
        <v>157</v>
      </c>
      <c r="AI210" s="4">
        <f t="shared" si="12"/>
        <v>-4.6448087431694041E-2</v>
      </c>
      <c r="AJ210" s="4">
        <f t="shared" si="13"/>
        <v>7.4172185430463555E-2</v>
      </c>
      <c r="AK210" s="4">
        <f t="shared" si="14"/>
        <v>0.21287128712871284</v>
      </c>
      <c r="AL210" s="10">
        <f>_xlfn.RANK.EQ(tblAargau[[#This Row],[2001-2011]],tblAargau[2001-2011])</f>
        <v>31</v>
      </c>
      <c r="AM210" s="5">
        <f t="shared" si="15"/>
        <v>0.33879781420765021</v>
      </c>
      <c r="AN210" s="9">
        <f>_xlfn.RANK.EQ(tblAargau[[#This Row],[1981-2011]],tblAargau[1981-2011])</f>
        <v>141</v>
      </c>
      <c r="AO210" s="6">
        <v>9.51</v>
      </c>
      <c r="AP210" s="9">
        <f>_xlfn.RANK.EQ(tblAargau[[#This Row],[Fläche in km²]],tblAargau[Fläche in km²])</f>
        <v>40</v>
      </c>
      <c r="AQ210" s="7">
        <v>103</v>
      </c>
      <c r="AR210" s="7">
        <f>_xlfn.RANK.EQ(tblAargau[[#This Row],[Einwohner/km²]],tblAargau[Einwohner/km²])</f>
        <v>198</v>
      </c>
      <c r="AS210" s="2">
        <v>122</v>
      </c>
      <c r="AT210" s="2">
        <f>_xlfn.RANK.EQ(tblAargau[[#This Row],[Tax]],tblAargau[Tax],1)</f>
        <v>206</v>
      </c>
    </row>
    <row r="211" spans="1:46" x14ac:dyDescent="0.2">
      <c r="A211" s="1" t="s">
        <v>208</v>
      </c>
      <c r="B211" s="1" t="s">
        <v>202</v>
      </c>
      <c r="C211" s="2">
        <v>537</v>
      </c>
      <c r="D211" s="2">
        <v>534</v>
      </c>
      <c r="E211" s="2">
        <v>543</v>
      </c>
      <c r="F211" s="2">
        <v>548</v>
      </c>
      <c r="G211" s="2">
        <v>568</v>
      </c>
      <c r="H211" s="2">
        <v>573</v>
      </c>
      <c r="I211" s="2">
        <v>575</v>
      </c>
      <c r="J211" s="2">
        <v>596</v>
      </c>
      <c r="K211" s="2">
        <v>611</v>
      </c>
      <c r="L211" s="2">
        <v>616</v>
      </c>
      <c r="M211" s="2">
        <v>641</v>
      </c>
      <c r="N211" s="2">
        <v>648</v>
      </c>
      <c r="O211" s="2">
        <v>650</v>
      </c>
      <c r="P211" s="2">
        <v>655</v>
      </c>
      <c r="Q211" s="2">
        <v>657</v>
      </c>
      <c r="R211" s="2">
        <v>676</v>
      </c>
      <c r="S211" s="2">
        <v>734</v>
      </c>
      <c r="T211" s="2">
        <v>751</v>
      </c>
      <c r="U211" s="2">
        <v>749</v>
      </c>
      <c r="V211" s="2">
        <v>737</v>
      </c>
      <c r="W211" s="2">
        <v>762</v>
      </c>
      <c r="X211" s="2">
        <v>815</v>
      </c>
      <c r="Y211" s="2">
        <v>806</v>
      </c>
      <c r="Z211" s="2">
        <v>814</v>
      </c>
      <c r="AA211" s="2">
        <v>805</v>
      </c>
      <c r="AB211" s="2">
        <v>800</v>
      </c>
      <c r="AC211" s="2">
        <v>811</v>
      </c>
      <c r="AD211" s="2">
        <v>840</v>
      </c>
      <c r="AE211" s="2">
        <v>847</v>
      </c>
      <c r="AF211" s="2">
        <v>845</v>
      </c>
      <c r="AG211" s="7">
        <v>839</v>
      </c>
      <c r="AH211" s="7">
        <f>_xlfn.RANK.EQ(tblAargau[[#This Row],[2011]],tblAargau[2011])</f>
        <v>170</v>
      </c>
      <c r="AI211" s="4">
        <f t="shared" si="12"/>
        <v>0.14711359404096824</v>
      </c>
      <c r="AJ211" s="4">
        <f t="shared" si="13"/>
        <v>0.14976599063962559</v>
      </c>
      <c r="AK211" s="4">
        <f t="shared" si="14"/>
        <v>0.10104986876640409</v>
      </c>
      <c r="AL211" s="10">
        <f>_xlfn.RANK.EQ(tblAargau[[#This Row],[2001-2011]],tblAargau[2001-2011])</f>
        <v>124</v>
      </c>
      <c r="AM211" s="5">
        <f t="shared" si="15"/>
        <v>0.56238361266294223</v>
      </c>
      <c r="AN211" s="9">
        <f>_xlfn.RANK.EQ(tblAargau[[#This Row],[1981-2011]],tblAargau[1981-2011])</f>
        <v>75</v>
      </c>
      <c r="AO211" s="6">
        <v>8.39</v>
      </c>
      <c r="AP211" s="9">
        <f>_xlfn.RANK.EQ(tblAargau[[#This Row],[Fläche in km²]],tblAargau[Fläche in km²])</f>
        <v>55</v>
      </c>
      <c r="AQ211" s="7">
        <v>100</v>
      </c>
      <c r="AR211" s="7">
        <f>_xlfn.RANK.EQ(tblAargau[[#This Row],[Einwohner/km²]],tblAargau[Einwohner/km²])</f>
        <v>200</v>
      </c>
      <c r="AS211" s="2">
        <v>122</v>
      </c>
      <c r="AT211" s="2">
        <f>_xlfn.RANK.EQ(tblAargau[[#This Row],[Tax]],tblAargau[Tax],1)</f>
        <v>206</v>
      </c>
    </row>
    <row r="212" spans="1:46" x14ac:dyDescent="0.2">
      <c r="A212" s="1" t="s">
        <v>163</v>
      </c>
      <c r="B212" s="1" t="s">
        <v>166</v>
      </c>
      <c r="C212" s="2">
        <v>726</v>
      </c>
      <c r="D212" s="2">
        <v>726</v>
      </c>
      <c r="E212" s="2">
        <v>714</v>
      </c>
      <c r="F212" s="2">
        <v>697</v>
      </c>
      <c r="G212" s="2">
        <v>693</v>
      </c>
      <c r="H212" s="2">
        <v>711</v>
      </c>
      <c r="I212" s="2">
        <v>711</v>
      </c>
      <c r="J212" s="2">
        <v>733</v>
      </c>
      <c r="K212" s="2">
        <v>720</v>
      </c>
      <c r="L212" s="2">
        <v>731</v>
      </c>
      <c r="M212" s="2">
        <v>729</v>
      </c>
      <c r="N212" s="2">
        <v>756</v>
      </c>
      <c r="O212" s="2">
        <v>786</v>
      </c>
      <c r="P212" s="2">
        <v>796</v>
      </c>
      <c r="Q212" s="2">
        <v>831</v>
      </c>
      <c r="R212" s="2">
        <v>857</v>
      </c>
      <c r="S212" s="2">
        <v>904</v>
      </c>
      <c r="T212" s="2">
        <v>915</v>
      </c>
      <c r="U212" s="2">
        <v>915</v>
      </c>
      <c r="V212" s="2">
        <v>889</v>
      </c>
      <c r="W212" s="2">
        <v>897</v>
      </c>
      <c r="X212" s="2">
        <v>885</v>
      </c>
      <c r="Y212" s="2">
        <v>907</v>
      </c>
      <c r="Z212" s="2">
        <v>893</v>
      </c>
      <c r="AA212" s="2">
        <v>902</v>
      </c>
      <c r="AB212" s="2">
        <v>922</v>
      </c>
      <c r="AC212" s="2">
        <v>921</v>
      </c>
      <c r="AD212" s="2">
        <v>923</v>
      </c>
      <c r="AE212" s="2">
        <v>958</v>
      </c>
      <c r="AF212" s="2">
        <v>960</v>
      </c>
      <c r="AG212" s="7">
        <v>1003</v>
      </c>
      <c r="AH212" s="7">
        <f>_xlfn.RANK.EQ(tblAargau[[#This Row],[2011]],tblAargau[2011])</f>
        <v>153</v>
      </c>
      <c r="AI212" s="4">
        <f t="shared" si="12"/>
        <v>6.8870523415978102E-3</v>
      </c>
      <c r="AJ212" s="4">
        <f t="shared" si="13"/>
        <v>0.21947873799725648</v>
      </c>
      <c r="AK212" s="4">
        <f t="shared" si="14"/>
        <v>0.11817168338907469</v>
      </c>
      <c r="AL212" s="10">
        <f>_xlfn.RANK.EQ(tblAargau[[#This Row],[2001-2011]],tblAargau[2001-2011])</f>
        <v>109</v>
      </c>
      <c r="AM212" s="5">
        <f t="shared" si="15"/>
        <v>0.38154269972451793</v>
      </c>
      <c r="AN212" s="9">
        <f>_xlfn.RANK.EQ(tblAargau[[#This Row],[1981-2011]],tblAargau[1981-2011])</f>
        <v>123</v>
      </c>
      <c r="AO212" s="6">
        <v>3.52</v>
      </c>
      <c r="AP212" s="9">
        <f>_xlfn.RANK.EQ(tblAargau[[#This Row],[Fläche in km²]],tblAargau[Fläche in km²])</f>
        <v>166</v>
      </c>
      <c r="AQ212" s="7">
        <v>285</v>
      </c>
      <c r="AR212" s="7">
        <f>_xlfn.RANK.EQ(tblAargau[[#This Row],[Einwohner/km²]],tblAargau[Einwohner/km²])</f>
        <v>121</v>
      </c>
      <c r="AS212" s="2">
        <v>123</v>
      </c>
      <c r="AT212" s="2">
        <f>_xlfn.RANK.EQ(tblAargau[[#This Row],[Tax]],tblAargau[Tax],1)</f>
        <v>211</v>
      </c>
    </row>
    <row r="213" spans="1:46" x14ac:dyDescent="0.2">
      <c r="A213" s="1" t="s">
        <v>223</v>
      </c>
      <c r="B213" s="1" t="s">
        <v>226</v>
      </c>
      <c r="C213" s="2">
        <v>1166</v>
      </c>
      <c r="D213" s="2">
        <v>1170</v>
      </c>
      <c r="E213" s="2">
        <v>1196</v>
      </c>
      <c r="F213" s="2">
        <v>1221</v>
      </c>
      <c r="G213" s="2">
        <v>1214</v>
      </c>
      <c r="H213" s="2">
        <v>1201</v>
      </c>
      <c r="I213" s="2">
        <v>1208</v>
      </c>
      <c r="J213" s="2">
        <v>1221</v>
      </c>
      <c r="K213" s="2">
        <v>1229</v>
      </c>
      <c r="L213" s="2">
        <v>1252</v>
      </c>
      <c r="M213" s="2">
        <v>1293</v>
      </c>
      <c r="N213" s="2">
        <v>1309</v>
      </c>
      <c r="O213" s="2">
        <v>1301</v>
      </c>
      <c r="P213" s="2">
        <v>1277</v>
      </c>
      <c r="Q213" s="2">
        <v>1303</v>
      </c>
      <c r="R213" s="2">
        <v>1323</v>
      </c>
      <c r="S213" s="2">
        <v>1323</v>
      </c>
      <c r="T213" s="2">
        <v>1302</v>
      </c>
      <c r="U213" s="2">
        <v>1298</v>
      </c>
      <c r="V213" s="2">
        <v>1270</v>
      </c>
      <c r="W213" s="2">
        <v>1274</v>
      </c>
      <c r="X213" s="2">
        <v>1283</v>
      </c>
      <c r="Y213" s="2">
        <v>1269</v>
      </c>
      <c r="Z213" s="2">
        <v>1271</v>
      </c>
      <c r="AA213" s="2">
        <v>1291</v>
      </c>
      <c r="AB213" s="2">
        <v>1286</v>
      </c>
      <c r="AC213" s="2">
        <v>1285</v>
      </c>
      <c r="AD213" s="2">
        <v>1265</v>
      </c>
      <c r="AE213" s="2">
        <v>1274</v>
      </c>
      <c r="AF213" s="2">
        <v>1259</v>
      </c>
      <c r="AG213" s="7">
        <v>1303</v>
      </c>
      <c r="AH213" s="7">
        <f>_xlfn.RANK.EQ(tblAargau[[#This Row],[2011]],tblAargau[2011])</f>
        <v>131</v>
      </c>
      <c r="AI213" s="4">
        <f t="shared" si="12"/>
        <v>7.3756432246998349E-2</v>
      </c>
      <c r="AJ213" s="4">
        <f t="shared" si="13"/>
        <v>-1.7788089713843824E-2</v>
      </c>
      <c r="AK213" s="4">
        <f t="shared" si="14"/>
        <v>2.2762951334379888E-2</v>
      </c>
      <c r="AL213" s="10">
        <f>_xlfn.RANK.EQ(tblAargau[[#This Row],[2001-2011]],tblAargau[2001-2011])</f>
        <v>181</v>
      </c>
      <c r="AM213" s="5">
        <f t="shared" si="15"/>
        <v>0.11749571183533458</v>
      </c>
      <c r="AN213" s="9">
        <f>_xlfn.RANK.EQ(tblAargau[[#This Row],[1981-2011]],tblAargau[1981-2011])</f>
        <v>205</v>
      </c>
      <c r="AO213" s="6">
        <v>7.1</v>
      </c>
      <c r="AP213" s="9">
        <f>_xlfn.RANK.EQ(tblAargau[[#This Row],[Fläche in km²]],tblAargau[Fläche in km²])</f>
        <v>72</v>
      </c>
      <c r="AQ213" s="7">
        <v>184</v>
      </c>
      <c r="AR213" s="7">
        <f>_xlfn.RANK.EQ(tblAargau[[#This Row],[Einwohner/km²]],tblAargau[Einwohner/km²])</f>
        <v>162</v>
      </c>
      <c r="AS213" s="2">
        <v>123</v>
      </c>
      <c r="AT213" s="2">
        <f>_xlfn.RANK.EQ(tblAargau[[#This Row],[Tax]],tblAargau[Tax],1)</f>
        <v>211</v>
      </c>
    </row>
    <row r="214" spans="1:46" x14ac:dyDescent="0.2">
      <c r="A214" s="1" t="s">
        <v>195</v>
      </c>
      <c r="B214" s="1" t="s">
        <v>202</v>
      </c>
      <c r="C214" s="2">
        <v>598</v>
      </c>
      <c r="D214" s="2">
        <v>607</v>
      </c>
      <c r="E214" s="2">
        <v>609</v>
      </c>
      <c r="F214" s="2">
        <v>624</v>
      </c>
      <c r="G214" s="2">
        <v>634</v>
      </c>
      <c r="H214" s="2">
        <v>636</v>
      </c>
      <c r="I214" s="2">
        <v>641</v>
      </c>
      <c r="J214" s="2">
        <v>642</v>
      </c>
      <c r="K214" s="2">
        <v>657</v>
      </c>
      <c r="L214" s="2">
        <v>689</v>
      </c>
      <c r="M214" s="2">
        <v>728</v>
      </c>
      <c r="N214" s="2">
        <v>728</v>
      </c>
      <c r="O214" s="2">
        <v>713</v>
      </c>
      <c r="P214" s="2">
        <v>751</v>
      </c>
      <c r="Q214" s="2">
        <v>752</v>
      </c>
      <c r="R214" s="2">
        <v>757</v>
      </c>
      <c r="S214" s="2">
        <v>765</v>
      </c>
      <c r="T214" s="2">
        <v>753</v>
      </c>
      <c r="U214" s="2">
        <v>754</v>
      </c>
      <c r="V214" s="2">
        <v>752</v>
      </c>
      <c r="W214" s="2">
        <v>764</v>
      </c>
      <c r="X214" s="2">
        <v>768</v>
      </c>
      <c r="Y214" s="2">
        <v>778</v>
      </c>
      <c r="Z214" s="2">
        <v>751</v>
      </c>
      <c r="AA214" s="2">
        <v>749</v>
      </c>
      <c r="AB214" s="2">
        <v>753</v>
      </c>
      <c r="AC214" s="2">
        <v>773</v>
      </c>
      <c r="AD214" s="2">
        <v>762</v>
      </c>
      <c r="AE214" s="2">
        <v>772</v>
      </c>
      <c r="AF214" s="2">
        <v>778</v>
      </c>
      <c r="AG214" s="7">
        <v>794</v>
      </c>
      <c r="AH214" s="7">
        <f>_xlfn.RANK.EQ(tblAargau[[#This Row],[2011]],tblAargau[2011])</f>
        <v>176</v>
      </c>
      <c r="AI214" s="4">
        <f t="shared" si="12"/>
        <v>0.15217391304347827</v>
      </c>
      <c r="AJ214" s="4">
        <f t="shared" si="13"/>
        <v>3.2967032967033072E-2</v>
      </c>
      <c r="AK214" s="4">
        <f t="shared" si="14"/>
        <v>3.9267015706806241E-2</v>
      </c>
      <c r="AL214" s="10">
        <f>_xlfn.RANK.EQ(tblAargau[[#This Row],[2001-2011]],tblAargau[2001-2011])</f>
        <v>171</v>
      </c>
      <c r="AM214" s="5">
        <f t="shared" si="15"/>
        <v>0.32775919732441472</v>
      </c>
      <c r="AN214" s="9">
        <f>_xlfn.RANK.EQ(tblAargau[[#This Row],[1981-2011]],tblAargau[1981-2011])</f>
        <v>145</v>
      </c>
      <c r="AO214" s="6">
        <v>7.05</v>
      </c>
      <c r="AP214" s="9">
        <f>_xlfn.RANK.EQ(tblAargau[[#This Row],[Fläche in km²]],tblAargau[Fläche in km²])</f>
        <v>74</v>
      </c>
      <c r="AQ214" s="7">
        <v>113</v>
      </c>
      <c r="AR214" s="7">
        <f>_xlfn.RANK.EQ(tblAargau[[#This Row],[Einwohner/km²]],tblAargau[Einwohner/km²])</f>
        <v>192</v>
      </c>
      <c r="AS214" s="2">
        <v>123</v>
      </c>
      <c r="AT214" s="2">
        <f>_xlfn.RANK.EQ(tblAargau[[#This Row],[Tax]],tblAargau[Tax],1)</f>
        <v>211</v>
      </c>
    </row>
    <row r="215" spans="1:46" x14ac:dyDescent="0.2">
      <c r="A215" s="1" t="s">
        <v>209</v>
      </c>
      <c r="B215" s="1" t="s">
        <v>226</v>
      </c>
      <c r="C215" s="7">
        <v>5311</v>
      </c>
      <c r="D215" s="7">
        <v>5380</v>
      </c>
      <c r="E215" s="7">
        <v>5438</v>
      </c>
      <c r="F215" s="7">
        <v>5508</v>
      </c>
      <c r="G215" s="7">
        <v>5555</v>
      </c>
      <c r="H215" s="7">
        <v>5507</v>
      </c>
      <c r="I215" s="7">
        <v>5461</v>
      </c>
      <c r="J215" s="7">
        <v>5460</v>
      </c>
      <c r="K215" s="7">
        <v>5395</v>
      </c>
      <c r="L215" s="7">
        <v>5503</v>
      </c>
      <c r="M215" s="7">
        <v>5757</v>
      </c>
      <c r="N215" s="7">
        <v>5843</v>
      </c>
      <c r="O215" s="7">
        <v>5998</v>
      </c>
      <c r="P215" s="7">
        <v>6072</v>
      </c>
      <c r="Q215" s="7">
        <v>6160</v>
      </c>
      <c r="R215" s="7">
        <v>6278</v>
      </c>
      <c r="S215" s="7">
        <v>6230</v>
      </c>
      <c r="T215" s="7">
        <v>6204</v>
      </c>
      <c r="U215" s="7">
        <v>6228</v>
      </c>
      <c r="V215" s="7">
        <v>6281</v>
      </c>
      <c r="W215" s="7">
        <v>6296</v>
      </c>
      <c r="X215" s="7">
        <v>6346</v>
      </c>
      <c r="Y215" s="7">
        <v>6462</v>
      </c>
      <c r="Z215" s="7">
        <v>6518</v>
      </c>
      <c r="AA215" s="7">
        <v>6543</v>
      </c>
      <c r="AB215" s="7">
        <v>6556</v>
      </c>
      <c r="AC215" s="7">
        <v>6469</v>
      </c>
      <c r="AD215" s="7">
        <v>6633</v>
      </c>
      <c r="AE215" s="7">
        <v>6914</v>
      </c>
      <c r="AF215" s="7">
        <v>6956</v>
      </c>
      <c r="AG215" s="7">
        <v>7155</v>
      </c>
      <c r="AH215" s="7">
        <f>_xlfn.RANK.EQ(tblAargau[[#This Row],[2011]],tblAargau[2011])</f>
        <v>20</v>
      </c>
      <c r="AI215" s="4">
        <f t="shared" si="12"/>
        <v>3.6151383920165703E-2</v>
      </c>
      <c r="AJ215" s="4">
        <f t="shared" si="13"/>
        <v>9.1019628278617315E-2</v>
      </c>
      <c r="AK215" s="4">
        <f t="shared" si="14"/>
        <v>0.13643583227445988</v>
      </c>
      <c r="AL215" s="10">
        <f>_xlfn.RANK.EQ(tblAargau[[#This Row],[2001-2011]],tblAargau[2001-2011])</f>
        <v>93</v>
      </c>
      <c r="AM215" s="5">
        <f t="shared" si="15"/>
        <v>0.34720391639992476</v>
      </c>
      <c r="AN215" s="9">
        <f>_xlfn.RANK.EQ(tblAargau[[#This Row],[1981-2011]],tblAargau[1981-2011])</f>
        <v>138</v>
      </c>
      <c r="AO215" s="6">
        <v>4.42</v>
      </c>
      <c r="AP215" s="9">
        <f>_xlfn.RANK.EQ(tblAargau[[#This Row],[Fläche in km²]],tblAargau[Fläche in km²])</f>
        <v>138</v>
      </c>
      <c r="AQ215" s="7">
        <v>1619</v>
      </c>
      <c r="AR215" s="7">
        <f>_xlfn.RANK.EQ(tblAargau[[#This Row],[Einwohner/km²]],tblAargau[Einwohner/km²])</f>
        <v>5</v>
      </c>
      <c r="AS215" s="2">
        <v>124</v>
      </c>
      <c r="AT215" s="2">
        <f>_xlfn.RANK.EQ(tblAargau[[#This Row],[Tax]],tblAargau[Tax],1)</f>
        <v>214</v>
      </c>
    </row>
    <row r="216" spans="1:46" x14ac:dyDescent="0.2">
      <c r="A216" s="1" t="s">
        <v>241</v>
      </c>
      <c r="B216" s="1" t="s">
        <v>257</v>
      </c>
      <c r="C216" s="2">
        <v>764</v>
      </c>
      <c r="D216" s="2">
        <v>760</v>
      </c>
      <c r="E216" s="2">
        <v>727</v>
      </c>
      <c r="F216" s="2">
        <v>724</v>
      </c>
      <c r="G216" s="2">
        <v>721</v>
      </c>
      <c r="H216" s="2">
        <v>679</v>
      </c>
      <c r="I216" s="2">
        <v>673</v>
      </c>
      <c r="J216" s="2">
        <v>780</v>
      </c>
      <c r="K216" s="2">
        <v>882</v>
      </c>
      <c r="L216" s="2">
        <v>907</v>
      </c>
      <c r="M216" s="2">
        <v>903</v>
      </c>
      <c r="N216" s="2">
        <v>948</v>
      </c>
      <c r="O216" s="2">
        <v>977</v>
      </c>
      <c r="P216" s="2">
        <v>974</v>
      </c>
      <c r="Q216" s="2">
        <v>1006</v>
      </c>
      <c r="R216" s="2">
        <v>998</v>
      </c>
      <c r="S216" s="2">
        <v>997</v>
      </c>
      <c r="T216" s="2">
        <v>1008</v>
      </c>
      <c r="U216" s="2">
        <v>1007</v>
      </c>
      <c r="V216" s="2">
        <v>1003</v>
      </c>
      <c r="W216" s="2">
        <v>1049</v>
      </c>
      <c r="X216" s="2">
        <v>1032</v>
      </c>
      <c r="Y216" s="2">
        <v>1026</v>
      </c>
      <c r="Z216" s="2">
        <v>942</v>
      </c>
      <c r="AA216" s="2">
        <v>946</v>
      </c>
      <c r="AB216" s="2">
        <v>958</v>
      </c>
      <c r="AC216" s="2">
        <v>950</v>
      </c>
      <c r="AD216" s="2">
        <v>976</v>
      </c>
      <c r="AE216" s="2">
        <v>962</v>
      </c>
      <c r="AF216" s="2">
        <v>966</v>
      </c>
      <c r="AG216" s="7">
        <v>992</v>
      </c>
      <c r="AH216" s="7">
        <f>_xlfn.RANK.EQ(tblAargau[[#This Row],[2011]],tblAargau[2011])</f>
        <v>156</v>
      </c>
      <c r="AI216" s="4">
        <f t="shared" si="12"/>
        <v>0.18717277486910988</v>
      </c>
      <c r="AJ216" s="4">
        <f t="shared" si="13"/>
        <v>0.1107419712070874</v>
      </c>
      <c r="AK216" s="4">
        <f t="shared" si="14"/>
        <v>-5.4337464251668299E-2</v>
      </c>
      <c r="AL216" s="10">
        <f>_xlfn.RANK.EQ(tblAargau[[#This Row],[2001-2011]],tblAargau[2001-2011])</f>
        <v>214</v>
      </c>
      <c r="AM216" s="5">
        <f t="shared" si="15"/>
        <v>0.29842931937172779</v>
      </c>
      <c r="AN216" s="9">
        <f>_xlfn.RANK.EQ(tblAargau[[#This Row],[1981-2011]],tblAargau[1981-2011])</f>
        <v>157</v>
      </c>
      <c r="AO216" s="6">
        <v>3.1</v>
      </c>
      <c r="AP216" s="9">
        <f>_xlfn.RANK.EQ(tblAargau[[#This Row],[Fläche in km²]],tblAargau[Fläche in km²])</f>
        <v>183</v>
      </c>
      <c r="AQ216" s="7">
        <v>320</v>
      </c>
      <c r="AR216" s="7">
        <f>_xlfn.RANK.EQ(tblAargau[[#This Row],[Einwohner/km²]],tblAargau[Einwohner/km²])</f>
        <v>114</v>
      </c>
      <c r="AS216" s="2">
        <v>125</v>
      </c>
      <c r="AT216" s="2">
        <f>_xlfn.RANK.EQ(tblAargau[[#This Row],[Tax]],tblAargau[Tax],1)</f>
        <v>215</v>
      </c>
    </row>
    <row r="217" spans="1:46" x14ac:dyDescent="0.2">
      <c r="A217" s="1" t="s">
        <v>200</v>
      </c>
      <c r="B217" s="1" t="s">
        <v>202</v>
      </c>
      <c r="C217" s="2">
        <v>727</v>
      </c>
      <c r="D217" s="2">
        <v>735</v>
      </c>
      <c r="E217" s="2">
        <v>763</v>
      </c>
      <c r="F217" s="2">
        <v>754</v>
      </c>
      <c r="G217" s="2">
        <v>763</v>
      </c>
      <c r="H217" s="2">
        <v>767</v>
      </c>
      <c r="I217" s="2">
        <v>773</v>
      </c>
      <c r="J217" s="2">
        <v>775</v>
      </c>
      <c r="K217" s="2">
        <v>794</v>
      </c>
      <c r="L217" s="2">
        <v>823</v>
      </c>
      <c r="M217" s="2">
        <v>897</v>
      </c>
      <c r="N217" s="2">
        <v>936</v>
      </c>
      <c r="O217" s="2">
        <v>978</v>
      </c>
      <c r="P217" s="2">
        <v>1021</v>
      </c>
      <c r="Q217" s="2">
        <v>1034</v>
      </c>
      <c r="R217" s="2">
        <v>1025</v>
      </c>
      <c r="S217" s="2">
        <v>1005</v>
      </c>
      <c r="T217" s="2">
        <v>1004</v>
      </c>
      <c r="U217" s="2">
        <v>1016</v>
      </c>
      <c r="V217" s="2">
        <v>998</v>
      </c>
      <c r="W217" s="2">
        <v>1006</v>
      </c>
      <c r="X217" s="2">
        <v>1039</v>
      </c>
      <c r="Y217" s="2">
        <v>1059</v>
      </c>
      <c r="Z217" s="2">
        <v>1054</v>
      </c>
      <c r="AA217" s="2">
        <v>1040</v>
      </c>
      <c r="AB217" s="2">
        <v>1022</v>
      </c>
      <c r="AC217" s="2">
        <v>1018</v>
      </c>
      <c r="AD217" s="2">
        <v>1005</v>
      </c>
      <c r="AE217" s="2">
        <v>994</v>
      </c>
      <c r="AF217" s="2">
        <v>1010</v>
      </c>
      <c r="AG217" s="7">
        <v>1008</v>
      </c>
      <c r="AH217" s="7">
        <f>_xlfn.RANK.EQ(tblAargau[[#This Row],[2011]],tblAargau[2011])</f>
        <v>152</v>
      </c>
      <c r="AI217" s="4">
        <f t="shared" si="12"/>
        <v>0.13204951856946345</v>
      </c>
      <c r="AJ217" s="4">
        <f t="shared" si="13"/>
        <v>0.11259754738015615</v>
      </c>
      <c r="AK217" s="4">
        <f t="shared" si="14"/>
        <v>1.9880715705764551E-3</v>
      </c>
      <c r="AL217" s="10">
        <f>_xlfn.RANK.EQ(tblAargau[[#This Row],[2001-2011]],tblAargau[2001-2011])</f>
        <v>196</v>
      </c>
      <c r="AM217" s="5">
        <f t="shared" si="15"/>
        <v>0.38651994497936726</v>
      </c>
      <c r="AN217" s="9">
        <f>_xlfn.RANK.EQ(tblAargau[[#This Row],[1981-2011]],tblAargau[1981-2011])</f>
        <v>122</v>
      </c>
      <c r="AO217" s="6">
        <v>5.03</v>
      </c>
      <c r="AP217" s="9">
        <f>_xlfn.RANK.EQ(tblAargau[[#This Row],[Fläche in km²]],tblAargau[Fläche in km²])</f>
        <v>121</v>
      </c>
      <c r="AQ217" s="7">
        <v>200</v>
      </c>
      <c r="AR217" s="7">
        <f>_xlfn.RANK.EQ(tblAargau[[#This Row],[Einwohner/km²]],tblAargau[Einwohner/km²])</f>
        <v>153</v>
      </c>
      <c r="AS217" s="2">
        <v>125</v>
      </c>
      <c r="AT217" s="2">
        <f>_xlfn.RANK.EQ(tblAargau[[#This Row],[Tax]],tblAargau[Tax],1)</f>
        <v>215</v>
      </c>
    </row>
    <row r="218" spans="1:46" x14ac:dyDescent="0.2">
      <c r="A218" s="1" t="s">
        <v>151</v>
      </c>
      <c r="B218" s="1" t="s">
        <v>145</v>
      </c>
      <c r="C218" s="2">
        <v>367</v>
      </c>
      <c r="D218" s="2">
        <v>364</v>
      </c>
      <c r="E218" s="2">
        <v>362</v>
      </c>
      <c r="F218" s="2">
        <v>369</v>
      </c>
      <c r="G218" s="2">
        <v>378</v>
      </c>
      <c r="H218" s="2">
        <v>373</v>
      </c>
      <c r="I218" s="2">
        <v>395</v>
      </c>
      <c r="J218" s="2">
        <v>410</v>
      </c>
      <c r="K218" s="2">
        <v>445</v>
      </c>
      <c r="L218" s="2">
        <v>452</v>
      </c>
      <c r="M218" s="2">
        <v>501</v>
      </c>
      <c r="N218" s="2">
        <v>509</v>
      </c>
      <c r="O218" s="2">
        <v>556</v>
      </c>
      <c r="P218" s="2">
        <v>597</v>
      </c>
      <c r="Q218" s="2">
        <v>598</v>
      </c>
      <c r="R218" s="2">
        <v>634</v>
      </c>
      <c r="S218" s="2">
        <v>636</v>
      </c>
      <c r="T218" s="2">
        <v>621</v>
      </c>
      <c r="U218" s="2">
        <v>648</v>
      </c>
      <c r="V218" s="2">
        <v>689</v>
      </c>
      <c r="W218" s="2">
        <v>713</v>
      </c>
      <c r="X218" s="2">
        <v>728</v>
      </c>
      <c r="Y218" s="2">
        <v>741</v>
      </c>
      <c r="Z218" s="2">
        <v>753</v>
      </c>
      <c r="AA218" s="2">
        <v>804</v>
      </c>
      <c r="AB218" s="2">
        <v>817</v>
      </c>
      <c r="AC218" s="2">
        <v>833</v>
      </c>
      <c r="AD218" s="2">
        <v>851</v>
      </c>
      <c r="AE218" s="2">
        <v>864</v>
      </c>
      <c r="AF218" s="2">
        <v>855</v>
      </c>
      <c r="AG218" s="7">
        <v>862</v>
      </c>
      <c r="AH218" s="7">
        <f>_xlfn.RANK.EQ(tblAargau[[#This Row],[2011]],tblAargau[2011])</f>
        <v>167</v>
      </c>
      <c r="AI218" s="4">
        <f t="shared" si="12"/>
        <v>0.23160762942779289</v>
      </c>
      <c r="AJ218" s="4">
        <f t="shared" si="13"/>
        <v>0.37524950099800392</v>
      </c>
      <c r="AK218" s="4">
        <f t="shared" si="14"/>
        <v>0.20897615708274886</v>
      </c>
      <c r="AL218" s="10">
        <f>_xlfn.RANK.EQ(tblAargau[[#This Row],[2001-2011]],tblAargau[2001-2011])</f>
        <v>34</v>
      </c>
      <c r="AM218" s="5">
        <f t="shared" si="15"/>
        <v>1.3487738419618527</v>
      </c>
      <c r="AN218" s="9">
        <f>_xlfn.RANK.EQ(tblAargau[[#This Row],[1981-2011]],tblAargau[1981-2011])</f>
        <v>10</v>
      </c>
      <c r="AO218" s="6">
        <v>5.0999999999999996</v>
      </c>
      <c r="AP218" s="9">
        <f>_xlfn.RANK.EQ(tblAargau[[#This Row],[Fläche in km²]],tblAargau[Fläche in km²])</f>
        <v>117</v>
      </c>
      <c r="AQ218" s="7">
        <v>169</v>
      </c>
      <c r="AR218" s="7">
        <f>_xlfn.RANK.EQ(tblAargau[[#This Row],[Einwohner/km²]],tblAargau[Einwohner/km²])</f>
        <v>170</v>
      </c>
      <c r="AS218" s="2">
        <v>125</v>
      </c>
      <c r="AT218" s="2">
        <f>_xlfn.RANK.EQ(tblAargau[[#This Row],[Tax]],tblAargau[Tax],1)</f>
        <v>215</v>
      </c>
    </row>
    <row r="219" spans="1:46" x14ac:dyDescent="0.2">
      <c r="A219" s="1" t="s">
        <v>143</v>
      </c>
      <c r="B219" s="1" t="s">
        <v>145</v>
      </c>
      <c r="C219" s="2">
        <v>619</v>
      </c>
      <c r="D219" s="2">
        <v>618</v>
      </c>
      <c r="E219" s="2">
        <v>627</v>
      </c>
      <c r="F219" s="2">
        <v>627</v>
      </c>
      <c r="G219" s="2">
        <v>626</v>
      </c>
      <c r="H219" s="2">
        <v>621</v>
      </c>
      <c r="I219" s="2">
        <v>634</v>
      </c>
      <c r="J219" s="2">
        <v>648</v>
      </c>
      <c r="K219" s="2">
        <v>654</v>
      </c>
      <c r="L219" s="2">
        <v>646</v>
      </c>
      <c r="M219" s="2">
        <v>687</v>
      </c>
      <c r="N219" s="2">
        <v>705</v>
      </c>
      <c r="O219" s="2">
        <v>721</v>
      </c>
      <c r="P219" s="2">
        <v>711</v>
      </c>
      <c r="Q219" s="2">
        <v>725</v>
      </c>
      <c r="R219" s="2">
        <v>755</v>
      </c>
      <c r="S219" s="2">
        <v>749</v>
      </c>
      <c r="T219" s="2">
        <v>780</v>
      </c>
      <c r="U219" s="2">
        <v>809</v>
      </c>
      <c r="V219" s="2">
        <v>821</v>
      </c>
      <c r="W219" s="2">
        <v>825</v>
      </c>
      <c r="X219" s="2">
        <v>814</v>
      </c>
      <c r="Y219" s="2">
        <v>833</v>
      </c>
      <c r="Z219" s="2">
        <v>835</v>
      </c>
      <c r="AA219" s="2">
        <v>851</v>
      </c>
      <c r="AB219" s="2">
        <v>840</v>
      </c>
      <c r="AC219" s="2">
        <v>852</v>
      </c>
      <c r="AD219" s="2">
        <v>879</v>
      </c>
      <c r="AE219" s="2">
        <v>877</v>
      </c>
      <c r="AF219" s="2">
        <v>881</v>
      </c>
      <c r="AG219" s="7">
        <v>847</v>
      </c>
      <c r="AH219" s="7">
        <f>_xlfn.RANK.EQ(tblAargau[[#This Row],[2011]],tblAargau[2011])</f>
        <v>168</v>
      </c>
      <c r="AI219" s="4">
        <f t="shared" si="12"/>
        <v>4.3618739903069415E-2</v>
      </c>
      <c r="AJ219" s="4">
        <f t="shared" si="13"/>
        <v>0.19505094614264928</v>
      </c>
      <c r="AK219" s="4">
        <f t="shared" si="14"/>
        <v>2.6666666666666616E-2</v>
      </c>
      <c r="AL219" s="10">
        <f>_xlfn.RANK.EQ(tblAargau[[#This Row],[2001-2011]],tblAargau[2001-2011])</f>
        <v>178</v>
      </c>
      <c r="AM219" s="5">
        <f t="shared" si="15"/>
        <v>0.36833602584814207</v>
      </c>
      <c r="AN219" s="9">
        <f>_xlfn.RANK.EQ(tblAargau[[#This Row],[1981-2011]],tblAargau[1981-2011])</f>
        <v>126</v>
      </c>
      <c r="AO219" s="6">
        <v>7.27</v>
      </c>
      <c r="AP219" s="9">
        <f>_xlfn.RANK.EQ(tblAargau[[#This Row],[Fläche in km²]],tblAargau[Fläche in km²])</f>
        <v>67</v>
      </c>
      <c r="AQ219" s="7">
        <v>117</v>
      </c>
      <c r="AR219" s="7">
        <f>_xlfn.RANK.EQ(tblAargau[[#This Row],[Einwohner/km²]],tblAargau[Einwohner/km²])</f>
        <v>188</v>
      </c>
      <c r="AS219" s="2">
        <v>125</v>
      </c>
      <c r="AT219" s="2">
        <f>_xlfn.RANK.EQ(tblAargau[[#This Row],[Tax]],tblAargau[Tax],1)</f>
        <v>215</v>
      </c>
    </row>
    <row r="220" spans="1:46" x14ac:dyDescent="0.2">
      <c r="A220" s="1" t="s">
        <v>149</v>
      </c>
      <c r="B220" s="1" t="s">
        <v>145</v>
      </c>
      <c r="C220" s="2">
        <v>449</v>
      </c>
      <c r="D220" s="2">
        <v>445</v>
      </c>
      <c r="E220" s="2">
        <v>441</v>
      </c>
      <c r="F220" s="2">
        <v>439</v>
      </c>
      <c r="G220" s="2">
        <v>469</v>
      </c>
      <c r="H220" s="2">
        <v>454</v>
      </c>
      <c r="I220" s="2">
        <v>465</v>
      </c>
      <c r="J220" s="2">
        <v>466</v>
      </c>
      <c r="K220" s="2">
        <v>472</v>
      </c>
      <c r="L220" s="2">
        <v>497</v>
      </c>
      <c r="M220" s="2">
        <v>547</v>
      </c>
      <c r="N220" s="2">
        <v>551</v>
      </c>
      <c r="O220" s="2">
        <v>599</v>
      </c>
      <c r="P220" s="2">
        <v>625</v>
      </c>
      <c r="Q220" s="2">
        <v>648</v>
      </c>
      <c r="R220" s="2">
        <v>663</v>
      </c>
      <c r="S220" s="2">
        <v>658</v>
      </c>
      <c r="T220" s="2">
        <v>649</v>
      </c>
      <c r="U220" s="2">
        <v>654</v>
      </c>
      <c r="V220" s="2">
        <v>668</v>
      </c>
      <c r="W220" s="2">
        <v>669</v>
      </c>
      <c r="X220" s="2">
        <v>650</v>
      </c>
      <c r="Y220" s="2">
        <v>656</v>
      </c>
      <c r="Z220" s="2">
        <v>679</v>
      </c>
      <c r="AA220" s="2">
        <v>682</v>
      </c>
      <c r="AB220" s="2">
        <v>688</v>
      </c>
      <c r="AC220" s="2">
        <v>681</v>
      </c>
      <c r="AD220" s="2">
        <v>666</v>
      </c>
      <c r="AE220" s="2">
        <v>655</v>
      </c>
      <c r="AF220" s="2">
        <v>673</v>
      </c>
      <c r="AG220" s="7">
        <v>676</v>
      </c>
      <c r="AH220" s="7">
        <f>_xlfn.RANK.EQ(tblAargau[[#This Row],[2011]],tblAargau[2011])</f>
        <v>186</v>
      </c>
      <c r="AI220" s="4">
        <f t="shared" si="12"/>
        <v>0.10690423162583529</v>
      </c>
      <c r="AJ220" s="4">
        <f t="shared" si="13"/>
        <v>0.22120658135283366</v>
      </c>
      <c r="AK220" s="4">
        <f t="shared" si="14"/>
        <v>1.0463378176382765E-2</v>
      </c>
      <c r="AL220" s="10">
        <f>_xlfn.RANK.EQ(tblAargau[[#This Row],[2001-2011]],tblAargau[2001-2011])</f>
        <v>190</v>
      </c>
      <c r="AM220" s="5">
        <f t="shared" si="15"/>
        <v>0.50556792873051215</v>
      </c>
      <c r="AN220" s="9">
        <f>_xlfn.RANK.EQ(tblAargau[[#This Row],[1981-2011]],tblAargau[1981-2011])</f>
        <v>85</v>
      </c>
      <c r="AO220" s="6">
        <v>2.78</v>
      </c>
      <c r="AP220" s="9">
        <f>_xlfn.RANK.EQ(tblAargau[[#This Row],[Fläche in km²]],tblAargau[Fläche in km²])</f>
        <v>193</v>
      </c>
      <c r="AQ220" s="7">
        <v>243</v>
      </c>
      <c r="AR220" s="7">
        <f>_xlfn.RANK.EQ(tblAargau[[#This Row],[Einwohner/km²]],tblAargau[Einwohner/km²])</f>
        <v>130</v>
      </c>
      <c r="AS220" s="2">
        <v>126</v>
      </c>
      <c r="AT220" s="2">
        <f>_xlfn.RANK.EQ(tblAargau[[#This Row],[Tax]],tblAargau[Tax],1)</f>
        <v>219</v>
      </c>
    </row>
    <row r="221" spans="1:46" x14ac:dyDescent="0.2">
      <c r="A221" s="3" t="s">
        <v>267</v>
      </c>
      <c r="B221" s="3"/>
      <c r="C221" s="7">
        <f>SUBTOTAL(109,tblAargau[1981])</f>
        <v>455019</v>
      </c>
      <c r="D221" s="7">
        <f>SUBTOTAL(109,tblAargau[1982])</f>
        <v>458631</v>
      </c>
      <c r="E221" s="7">
        <f>SUBTOTAL(109,tblAargau[1983])</f>
        <v>461595</v>
      </c>
      <c r="F221" s="7">
        <f>SUBTOTAL(109,tblAargau[1984])</f>
        <v>464265</v>
      </c>
      <c r="G221" s="7">
        <f>SUBTOTAL(109,tblAargau[1985])</f>
        <v>467815</v>
      </c>
      <c r="H221" s="7">
        <f>SUBTOTAL(109,tblAargau[1986])</f>
        <v>472351</v>
      </c>
      <c r="I221" s="7">
        <f>SUBTOTAL(109,tblAargau[1987])</f>
        <v>478177</v>
      </c>
      <c r="J221" s="7">
        <f>SUBTOTAL(109,tblAargau[1988])</f>
        <v>483959</v>
      </c>
      <c r="K221" s="7">
        <f>SUBTOTAL(109,tblAargau[1989])</f>
        <v>490052</v>
      </c>
      <c r="L221" s="7">
        <f>SUBTOTAL(109,tblAargau[1990])</f>
        <v>495890</v>
      </c>
      <c r="M221" s="7">
        <f>SUBTOTAL(109,tblAargau[1991])</f>
        <v>506387</v>
      </c>
      <c r="N221" s="7">
        <f>SUBTOTAL(109,tblAargau[1992])</f>
        <v>511530</v>
      </c>
      <c r="O221" s="7">
        <f>SUBTOTAL(109,tblAargau[1993])</f>
        <v>518480</v>
      </c>
      <c r="P221" s="7">
        <f>SUBTOTAL(109,tblAargau[1994])</f>
        <v>522623</v>
      </c>
      <c r="Q221" s="7">
        <f>SUBTOTAL(109,tblAargau[1995])</f>
        <v>528389</v>
      </c>
      <c r="R221" s="7">
        <f>SUBTOTAL(109,tblAargau[1996])</f>
        <v>531151</v>
      </c>
      <c r="S221" s="7">
        <f>SUBTOTAL(109,tblAargau[1997])</f>
        <v>533502</v>
      </c>
      <c r="T221" s="7">
        <f>SUBTOTAL(109,tblAargau[1998])</f>
        <v>535929</v>
      </c>
      <c r="U221" s="7">
        <f>SUBTOTAL(109,tblAargau[1999])</f>
        <v>540092</v>
      </c>
      <c r="V221" s="7">
        <f>SUBTOTAL(109,tblAargau[2000])</f>
        <v>543788</v>
      </c>
      <c r="W221" s="7">
        <f>SUBTOTAL(109,tblAargau[2001])</f>
        <v>549762</v>
      </c>
      <c r="X221" s="7">
        <f>SUBTOTAL(109,tblAargau[2002])</f>
        <v>555234</v>
      </c>
      <c r="Y221" s="7">
        <f>SUBTOTAL(109,tblAargau[2003])</f>
        <v>560133</v>
      </c>
      <c r="Z221" s="7">
        <f>SUBTOTAL(109,tblAargau[2004])</f>
        <v>564579</v>
      </c>
      <c r="AA221" s="7">
        <f>SUBTOTAL(109,tblAargau[2005])</f>
        <v>568810</v>
      </c>
      <c r="AB221" s="7">
        <f>SUBTOTAL(109,tblAargau[2006])</f>
        <v>574277</v>
      </c>
      <c r="AC221" s="7">
        <f>SUBTOTAL(109,tblAargau[2007])</f>
        <v>581015</v>
      </c>
      <c r="AD221" s="7">
        <f>SUBTOTAL(109,tblAargau[2008])</f>
        <v>591077</v>
      </c>
      <c r="AE221" s="7">
        <f>SUBTOTAL(109,tblAargau[2009])</f>
        <v>599487</v>
      </c>
      <c r="AF221" s="7">
        <f>SUBTOTAL(109,tblAargau[2010])</f>
        <v>607749</v>
      </c>
      <c r="AG221" s="7">
        <f>SUBTOTAL(109,tblAargau[2011])</f>
        <v>621398</v>
      </c>
      <c r="AH221" s="7"/>
      <c r="AI221" s="4">
        <f t="shared" ref="AI221" si="16">IFERROR(L221/C221-1,0)</f>
        <v>8.9822622791575712E-2</v>
      </c>
      <c r="AJ221" s="4">
        <f t="shared" ref="AJ221" si="17">IFERROR(V221/M221-1,0)</f>
        <v>7.3858531123429216E-2</v>
      </c>
      <c r="AK221" s="4">
        <f>IFERROR(AF221/W221-1,0)</f>
        <v>0.10547655167145065</v>
      </c>
      <c r="AL221" s="4"/>
      <c r="AM221" s="5">
        <f>IFERROR(AF221/C221-1,0)</f>
        <v>0.33565631325285317</v>
      </c>
      <c r="AN221" s="5"/>
      <c r="AO221" s="7">
        <f>SUBTOTAL(109,tblAargau[Fläche in km²])</f>
        <v>1395.0599999999997</v>
      </c>
      <c r="AP221" s="7"/>
      <c r="AQ221" s="8">
        <f>AG221/AO221</f>
        <v>445.42743681275368</v>
      </c>
    </row>
    <row r="223" spans="1:46" s="25" customFormat="1" ht="15" x14ac:dyDescent="0.25">
      <c r="A223" s="25" t="s">
        <v>260</v>
      </c>
      <c r="C223" s="26">
        <v>455019</v>
      </c>
      <c r="D223" s="26">
        <v>458631</v>
      </c>
      <c r="E223" s="26">
        <v>461595</v>
      </c>
      <c r="F223" s="26">
        <v>464265</v>
      </c>
      <c r="G223" s="26">
        <v>467815</v>
      </c>
      <c r="H223" s="26">
        <v>472351</v>
      </c>
      <c r="I223" s="26">
        <v>478177</v>
      </c>
      <c r="J223" s="26">
        <v>483959</v>
      </c>
      <c r="K223" s="26">
        <v>490052</v>
      </c>
      <c r="L223" s="26">
        <v>495890</v>
      </c>
      <c r="M223" s="26">
        <v>506387</v>
      </c>
      <c r="N223" s="26">
        <v>511530</v>
      </c>
      <c r="O223" s="26">
        <v>518480</v>
      </c>
      <c r="P223" s="26">
        <v>522623</v>
      </c>
      <c r="Q223" s="26">
        <v>528389</v>
      </c>
      <c r="R223" s="26">
        <v>531151</v>
      </c>
      <c r="S223" s="26">
        <v>533502</v>
      </c>
      <c r="T223" s="26">
        <v>535929</v>
      </c>
      <c r="U223" s="26">
        <v>540092</v>
      </c>
      <c r="V223" s="26">
        <v>543788</v>
      </c>
      <c r="W223" s="26">
        <v>549762</v>
      </c>
      <c r="X223" s="26">
        <v>555234</v>
      </c>
      <c r="Y223" s="26">
        <v>560133</v>
      </c>
      <c r="Z223" s="26">
        <v>564579</v>
      </c>
      <c r="AA223" s="26">
        <v>568810</v>
      </c>
      <c r="AB223" s="26">
        <v>574277</v>
      </c>
      <c r="AC223" s="26">
        <v>581015</v>
      </c>
      <c r="AD223" s="26">
        <v>591077</v>
      </c>
      <c r="AE223" s="26">
        <v>599487</v>
      </c>
      <c r="AF223" s="26">
        <v>607749</v>
      </c>
      <c r="AG223" s="26">
        <v>621398</v>
      </c>
      <c r="AH223" s="27">
        <v>8.9822622791575712E-2</v>
      </c>
      <c r="AI223" s="27">
        <v>7.3858531123429216E-2</v>
      </c>
      <c r="AJ223" s="27">
        <v>0.10547655167145065</v>
      </c>
      <c r="AL223" s="27">
        <v>0.33565631325285317</v>
      </c>
      <c r="AN223" s="26">
        <v>1395.059999999999</v>
      </c>
      <c r="AO223" s="26">
        <v>445.42743681275385</v>
      </c>
    </row>
    <row r="224" spans="1:46" s="25" customFormat="1" ht="15" x14ac:dyDescent="0.25">
      <c r="A224" s="25" t="s">
        <v>30</v>
      </c>
      <c r="C224" s="26">
        <v>6372904</v>
      </c>
      <c r="D224" s="26">
        <v>6409713</v>
      </c>
      <c r="E224" s="26">
        <v>6427833</v>
      </c>
      <c r="F224" s="26">
        <v>6455896</v>
      </c>
      <c r="G224" s="26">
        <v>6484834</v>
      </c>
      <c r="H224" s="26">
        <v>6523413</v>
      </c>
      <c r="I224" s="26">
        <v>6566799</v>
      </c>
      <c r="J224" s="26">
        <v>6619973</v>
      </c>
      <c r="K224" s="26">
        <v>6673850</v>
      </c>
      <c r="L224" s="26">
        <v>6750693</v>
      </c>
      <c r="M224" s="26">
        <v>6842768</v>
      </c>
      <c r="N224" s="26">
        <v>6907959</v>
      </c>
      <c r="O224" s="26">
        <v>6968570</v>
      </c>
      <c r="P224" s="26">
        <v>7019019</v>
      </c>
      <c r="Q224" s="26">
        <v>7062354</v>
      </c>
      <c r="R224" s="26">
        <v>7081346</v>
      </c>
      <c r="S224" s="26">
        <v>7096465</v>
      </c>
      <c r="T224" s="26">
        <v>7123537</v>
      </c>
      <c r="U224" s="26">
        <v>7164444</v>
      </c>
      <c r="V224" s="26">
        <v>7204055</v>
      </c>
      <c r="W224" s="26">
        <v>7255653</v>
      </c>
      <c r="X224" s="26">
        <v>7313853</v>
      </c>
      <c r="Y224" s="26">
        <v>7364148</v>
      </c>
      <c r="Z224" s="26">
        <v>7415102</v>
      </c>
      <c r="AA224" s="26">
        <v>7459128</v>
      </c>
      <c r="AB224" s="26">
        <v>7508739</v>
      </c>
      <c r="AC224" s="26">
        <v>7593494</v>
      </c>
      <c r="AD224" s="26">
        <v>7701856</v>
      </c>
      <c r="AE224" s="26">
        <v>7785806</v>
      </c>
      <c r="AF224" s="26">
        <v>7864012</v>
      </c>
      <c r="AG224" s="26">
        <v>7952600</v>
      </c>
      <c r="AH224" s="27">
        <f>IFERROR(L224/C224-1,0)</f>
        <v>5.9280510109676943E-2</v>
      </c>
      <c r="AI224" s="27">
        <f>IFERROR(V224/M224-1,0)</f>
        <v>5.2798370483991164E-2</v>
      </c>
      <c r="AJ224" s="27">
        <f>IFERROR(AG224/W224-1,0)</f>
        <v>9.605572372328175E-2</v>
      </c>
      <c r="AL224" s="27">
        <f>IFERROR(AG224/C224-1,0)</f>
        <v>0.24787694903296842</v>
      </c>
      <c r="AN224" s="26">
        <v>41285</v>
      </c>
      <c r="AO224" s="26">
        <v>187</v>
      </c>
    </row>
    <row r="227" spans="1:1" x14ac:dyDescent="0.2">
      <c r="A227" s="73" t="s">
        <v>355</v>
      </c>
    </row>
    <row r="228" spans="1:1" x14ac:dyDescent="0.2">
      <c r="A228" s="72" t="s">
        <v>356</v>
      </c>
    </row>
    <row r="229" spans="1:1" x14ac:dyDescent="0.2">
      <c r="A229" s="72" t="s">
        <v>357</v>
      </c>
    </row>
    <row r="230" spans="1:1" x14ac:dyDescent="0.2">
      <c r="A230" s="72" t="s">
        <v>268</v>
      </c>
    </row>
  </sheetData>
  <pageMargins left="0.78740157499999996" right="0.78740157499999996" top="0.984251969" bottom="0.984251969" header="0.4921259845" footer="0.4921259845"/>
  <pageSetup paperSize="9" orientation="portrait" r:id="rId1"/>
  <ignoredErrors>
    <ignoredError sqref="AH2:AH220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30"/>
  <sheetViews>
    <sheetView workbookViewId="0">
      <selection activeCell="B10" sqref="B10"/>
    </sheetView>
  </sheetViews>
  <sheetFormatPr baseColWidth="10" defaultRowHeight="12.75" x14ac:dyDescent="0.2"/>
  <cols>
    <col min="1" max="1" width="18.75" style="35" customWidth="1"/>
    <col min="2" max="2" width="44.375" style="35" customWidth="1"/>
    <col min="3" max="3" width="1.375" style="35" customWidth="1"/>
    <col min="4" max="4" width="54.75" style="35" customWidth="1"/>
    <col min="5" max="256" width="11" style="35"/>
    <col min="257" max="257" width="18.75" style="35" customWidth="1"/>
    <col min="258" max="258" width="44.375" style="35" customWidth="1"/>
    <col min="259" max="259" width="1.375" style="35" customWidth="1"/>
    <col min="260" max="260" width="54.75" style="35" customWidth="1"/>
    <col min="261" max="512" width="11" style="35"/>
    <col min="513" max="513" width="18.75" style="35" customWidth="1"/>
    <col min="514" max="514" width="44.375" style="35" customWidth="1"/>
    <col min="515" max="515" width="1.375" style="35" customWidth="1"/>
    <col min="516" max="516" width="54.75" style="35" customWidth="1"/>
    <col min="517" max="768" width="11" style="35"/>
    <col min="769" max="769" width="18.75" style="35" customWidth="1"/>
    <col min="770" max="770" width="44.375" style="35" customWidth="1"/>
    <col min="771" max="771" width="1.375" style="35" customWidth="1"/>
    <col min="772" max="772" width="54.75" style="35" customWidth="1"/>
    <col min="773" max="1024" width="11" style="35"/>
    <col min="1025" max="1025" width="18.75" style="35" customWidth="1"/>
    <col min="1026" max="1026" width="44.375" style="35" customWidth="1"/>
    <col min="1027" max="1027" width="1.375" style="35" customWidth="1"/>
    <col min="1028" max="1028" width="54.75" style="35" customWidth="1"/>
    <col min="1029" max="1280" width="11" style="35"/>
    <col min="1281" max="1281" width="18.75" style="35" customWidth="1"/>
    <col min="1282" max="1282" width="44.375" style="35" customWidth="1"/>
    <col min="1283" max="1283" width="1.375" style="35" customWidth="1"/>
    <col min="1284" max="1284" width="54.75" style="35" customWidth="1"/>
    <col min="1285" max="1536" width="11" style="35"/>
    <col min="1537" max="1537" width="18.75" style="35" customWidth="1"/>
    <col min="1538" max="1538" width="44.375" style="35" customWidth="1"/>
    <col min="1539" max="1539" width="1.375" style="35" customWidth="1"/>
    <col min="1540" max="1540" width="54.75" style="35" customWidth="1"/>
    <col min="1541" max="1792" width="11" style="35"/>
    <col min="1793" max="1793" width="18.75" style="35" customWidth="1"/>
    <col min="1794" max="1794" width="44.375" style="35" customWidth="1"/>
    <col min="1795" max="1795" width="1.375" style="35" customWidth="1"/>
    <col min="1796" max="1796" width="54.75" style="35" customWidth="1"/>
    <col min="1797" max="2048" width="11" style="35"/>
    <col min="2049" max="2049" width="18.75" style="35" customWidth="1"/>
    <col min="2050" max="2050" width="44.375" style="35" customWidth="1"/>
    <col min="2051" max="2051" width="1.375" style="35" customWidth="1"/>
    <col min="2052" max="2052" width="54.75" style="35" customWidth="1"/>
    <col min="2053" max="2304" width="11" style="35"/>
    <col min="2305" max="2305" width="18.75" style="35" customWidth="1"/>
    <col min="2306" max="2306" width="44.375" style="35" customWidth="1"/>
    <col min="2307" max="2307" width="1.375" style="35" customWidth="1"/>
    <col min="2308" max="2308" width="54.75" style="35" customWidth="1"/>
    <col min="2309" max="2560" width="11" style="35"/>
    <col min="2561" max="2561" width="18.75" style="35" customWidth="1"/>
    <col min="2562" max="2562" width="44.375" style="35" customWidth="1"/>
    <col min="2563" max="2563" width="1.375" style="35" customWidth="1"/>
    <col min="2564" max="2564" width="54.75" style="35" customWidth="1"/>
    <col min="2565" max="2816" width="11" style="35"/>
    <col min="2817" max="2817" width="18.75" style="35" customWidth="1"/>
    <col min="2818" max="2818" width="44.375" style="35" customWidth="1"/>
    <col min="2819" max="2819" width="1.375" style="35" customWidth="1"/>
    <col min="2820" max="2820" width="54.75" style="35" customWidth="1"/>
    <col min="2821" max="3072" width="11" style="35"/>
    <col min="3073" max="3073" width="18.75" style="35" customWidth="1"/>
    <col min="3074" max="3074" width="44.375" style="35" customWidth="1"/>
    <col min="3075" max="3075" width="1.375" style="35" customWidth="1"/>
    <col min="3076" max="3076" width="54.75" style="35" customWidth="1"/>
    <col min="3077" max="3328" width="11" style="35"/>
    <col min="3329" max="3329" width="18.75" style="35" customWidth="1"/>
    <col min="3330" max="3330" width="44.375" style="35" customWidth="1"/>
    <col min="3331" max="3331" width="1.375" style="35" customWidth="1"/>
    <col min="3332" max="3332" width="54.75" style="35" customWidth="1"/>
    <col min="3333" max="3584" width="11" style="35"/>
    <col min="3585" max="3585" width="18.75" style="35" customWidth="1"/>
    <col min="3586" max="3586" width="44.375" style="35" customWidth="1"/>
    <col min="3587" max="3587" width="1.375" style="35" customWidth="1"/>
    <col min="3588" max="3588" width="54.75" style="35" customWidth="1"/>
    <col min="3589" max="3840" width="11" style="35"/>
    <col min="3841" max="3841" width="18.75" style="35" customWidth="1"/>
    <col min="3842" max="3842" width="44.375" style="35" customWidth="1"/>
    <col min="3843" max="3843" width="1.375" style="35" customWidth="1"/>
    <col min="3844" max="3844" width="54.75" style="35" customWidth="1"/>
    <col min="3845" max="4096" width="11" style="35"/>
    <col min="4097" max="4097" width="18.75" style="35" customWidth="1"/>
    <col min="4098" max="4098" width="44.375" style="35" customWidth="1"/>
    <col min="4099" max="4099" width="1.375" style="35" customWidth="1"/>
    <col min="4100" max="4100" width="54.75" style="35" customWidth="1"/>
    <col min="4101" max="4352" width="11" style="35"/>
    <col min="4353" max="4353" width="18.75" style="35" customWidth="1"/>
    <col min="4354" max="4354" width="44.375" style="35" customWidth="1"/>
    <col min="4355" max="4355" width="1.375" style="35" customWidth="1"/>
    <col min="4356" max="4356" width="54.75" style="35" customWidth="1"/>
    <col min="4357" max="4608" width="11" style="35"/>
    <col min="4609" max="4609" width="18.75" style="35" customWidth="1"/>
    <col min="4610" max="4610" width="44.375" style="35" customWidth="1"/>
    <col min="4611" max="4611" width="1.375" style="35" customWidth="1"/>
    <col min="4612" max="4612" width="54.75" style="35" customWidth="1"/>
    <col min="4613" max="4864" width="11" style="35"/>
    <col min="4865" max="4865" width="18.75" style="35" customWidth="1"/>
    <col min="4866" max="4866" width="44.375" style="35" customWidth="1"/>
    <col min="4867" max="4867" width="1.375" style="35" customWidth="1"/>
    <col min="4868" max="4868" width="54.75" style="35" customWidth="1"/>
    <col min="4869" max="5120" width="11" style="35"/>
    <col min="5121" max="5121" width="18.75" style="35" customWidth="1"/>
    <col min="5122" max="5122" width="44.375" style="35" customWidth="1"/>
    <col min="5123" max="5123" width="1.375" style="35" customWidth="1"/>
    <col min="5124" max="5124" width="54.75" style="35" customWidth="1"/>
    <col min="5125" max="5376" width="11" style="35"/>
    <col min="5377" max="5377" width="18.75" style="35" customWidth="1"/>
    <col min="5378" max="5378" width="44.375" style="35" customWidth="1"/>
    <col min="5379" max="5379" width="1.375" style="35" customWidth="1"/>
    <col min="5380" max="5380" width="54.75" style="35" customWidth="1"/>
    <col min="5381" max="5632" width="11" style="35"/>
    <col min="5633" max="5633" width="18.75" style="35" customWidth="1"/>
    <col min="5634" max="5634" width="44.375" style="35" customWidth="1"/>
    <col min="5635" max="5635" width="1.375" style="35" customWidth="1"/>
    <col min="5636" max="5636" width="54.75" style="35" customWidth="1"/>
    <col min="5637" max="5888" width="11" style="35"/>
    <col min="5889" max="5889" width="18.75" style="35" customWidth="1"/>
    <col min="5890" max="5890" width="44.375" style="35" customWidth="1"/>
    <col min="5891" max="5891" width="1.375" style="35" customWidth="1"/>
    <col min="5892" max="5892" width="54.75" style="35" customWidth="1"/>
    <col min="5893" max="6144" width="11" style="35"/>
    <col min="6145" max="6145" width="18.75" style="35" customWidth="1"/>
    <col min="6146" max="6146" width="44.375" style="35" customWidth="1"/>
    <col min="6147" max="6147" width="1.375" style="35" customWidth="1"/>
    <col min="6148" max="6148" width="54.75" style="35" customWidth="1"/>
    <col min="6149" max="6400" width="11" style="35"/>
    <col min="6401" max="6401" width="18.75" style="35" customWidth="1"/>
    <col min="6402" max="6402" width="44.375" style="35" customWidth="1"/>
    <col min="6403" max="6403" width="1.375" style="35" customWidth="1"/>
    <col min="6404" max="6404" width="54.75" style="35" customWidth="1"/>
    <col min="6405" max="6656" width="11" style="35"/>
    <col min="6657" max="6657" width="18.75" style="35" customWidth="1"/>
    <col min="6658" max="6658" width="44.375" style="35" customWidth="1"/>
    <col min="6659" max="6659" width="1.375" style="35" customWidth="1"/>
    <col min="6660" max="6660" width="54.75" style="35" customWidth="1"/>
    <col min="6661" max="6912" width="11" style="35"/>
    <col min="6913" max="6913" width="18.75" style="35" customWidth="1"/>
    <col min="6914" max="6914" width="44.375" style="35" customWidth="1"/>
    <col min="6915" max="6915" width="1.375" style="35" customWidth="1"/>
    <col min="6916" max="6916" width="54.75" style="35" customWidth="1"/>
    <col min="6917" max="7168" width="11" style="35"/>
    <col min="7169" max="7169" width="18.75" style="35" customWidth="1"/>
    <col min="7170" max="7170" width="44.375" style="35" customWidth="1"/>
    <col min="7171" max="7171" width="1.375" style="35" customWidth="1"/>
    <col min="7172" max="7172" width="54.75" style="35" customWidth="1"/>
    <col min="7173" max="7424" width="11" style="35"/>
    <col min="7425" max="7425" width="18.75" style="35" customWidth="1"/>
    <col min="7426" max="7426" width="44.375" style="35" customWidth="1"/>
    <col min="7427" max="7427" width="1.375" style="35" customWidth="1"/>
    <col min="7428" max="7428" width="54.75" style="35" customWidth="1"/>
    <col min="7429" max="7680" width="11" style="35"/>
    <col min="7681" max="7681" width="18.75" style="35" customWidth="1"/>
    <col min="7682" max="7682" width="44.375" style="35" customWidth="1"/>
    <col min="7683" max="7683" width="1.375" style="35" customWidth="1"/>
    <col min="7684" max="7684" width="54.75" style="35" customWidth="1"/>
    <col min="7685" max="7936" width="11" style="35"/>
    <col min="7937" max="7937" width="18.75" style="35" customWidth="1"/>
    <col min="7938" max="7938" width="44.375" style="35" customWidth="1"/>
    <col min="7939" max="7939" width="1.375" style="35" customWidth="1"/>
    <col min="7940" max="7940" width="54.75" style="35" customWidth="1"/>
    <col min="7941" max="8192" width="11" style="35"/>
    <col min="8193" max="8193" width="18.75" style="35" customWidth="1"/>
    <col min="8194" max="8194" width="44.375" style="35" customWidth="1"/>
    <col min="8195" max="8195" width="1.375" style="35" customWidth="1"/>
    <col min="8196" max="8196" width="54.75" style="35" customWidth="1"/>
    <col min="8197" max="8448" width="11" style="35"/>
    <col min="8449" max="8449" width="18.75" style="35" customWidth="1"/>
    <col min="8450" max="8450" width="44.375" style="35" customWidth="1"/>
    <col min="8451" max="8451" width="1.375" style="35" customWidth="1"/>
    <col min="8452" max="8452" width="54.75" style="35" customWidth="1"/>
    <col min="8453" max="8704" width="11" style="35"/>
    <col min="8705" max="8705" width="18.75" style="35" customWidth="1"/>
    <col min="8706" max="8706" width="44.375" style="35" customWidth="1"/>
    <col min="8707" max="8707" width="1.375" style="35" customWidth="1"/>
    <col min="8708" max="8708" width="54.75" style="35" customWidth="1"/>
    <col min="8709" max="8960" width="11" style="35"/>
    <col min="8961" max="8961" width="18.75" style="35" customWidth="1"/>
    <col min="8962" max="8962" width="44.375" style="35" customWidth="1"/>
    <col min="8963" max="8963" width="1.375" style="35" customWidth="1"/>
    <col min="8964" max="8964" width="54.75" style="35" customWidth="1"/>
    <col min="8965" max="9216" width="11" style="35"/>
    <col min="9217" max="9217" width="18.75" style="35" customWidth="1"/>
    <col min="9218" max="9218" width="44.375" style="35" customWidth="1"/>
    <col min="9219" max="9219" width="1.375" style="35" customWidth="1"/>
    <col min="9220" max="9220" width="54.75" style="35" customWidth="1"/>
    <col min="9221" max="9472" width="11" style="35"/>
    <col min="9473" max="9473" width="18.75" style="35" customWidth="1"/>
    <col min="9474" max="9474" width="44.375" style="35" customWidth="1"/>
    <col min="9475" max="9475" width="1.375" style="35" customWidth="1"/>
    <col min="9476" max="9476" width="54.75" style="35" customWidth="1"/>
    <col min="9477" max="9728" width="11" style="35"/>
    <col min="9729" max="9729" width="18.75" style="35" customWidth="1"/>
    <col min="9730" max="9730" width="44.375" style="35" customWidth="1"/>
    <col min="9731" max="9731" width="1.375" style="35" customWidth="1"/>
    <col min="9732" max="9732" width="54.75" style="35" customWidth="1"/>
    <col min="9733" max="9984" width="11" style="35"/>
    <col min="9985" max="9985" width="18.75" style="35" customWidth="1"/>
    <col min="9986" max="9986" width="44.375" style="35" customWidth="1"/>
    <col min="9987" max="9987" width="1.375" style="35" customWidth="1"/>
    <col min="9988" max="9988" width="54.75" style="35" customWidth="1"/>
    <col min="9989" max="10240" width="11" style="35"/>
    <col min="10241" max="10241" width="18.75" style="35" customWidth="1"/>
    <col min="10242" max="10242" width="44.375" style="35" customWidth="1"/>
    <col min="10243" max="10243" width="1.375" style="35" customWidth="1"/>
    <col min="10244" max="10244" width="54.75" style="35" customWidth="1"/>
    <col min="10245" max="10496" width="11" style="35"/>
    <col min="10497" max="10497" width="18.75" style="35" customWidth="1"/>
    <col min="10498" max="10498" width="44.375" style="35" customWidth="1"/>
    <col min="10499" max="10499" width="1.375" style="35" customWidth="1"/>
    <col min="10500" max="10500" width="54.75" style="35" customWidth="1"/>
    <col min="10501" max="10752" width="11" style="35"/>
    <col min="10753" max="10753" width="18.75" style="35" customWidth="1"/>
    <col min="10754" max="10754" width="44.375" style="35" customWidth="1"/>
    <col min="10755" max="10755" width="1.375" style="35" customWidth="1"/>
    <col min="10756" max="10756" width="54.75" style="35" customWidth="1"/>
    <col min="10757" max="11008" width="11" style="35"/>
    <col min="11009" max="11009" width="18.75" style="35" customWidth="1"/>
    <col min="11010" max="11010" width="44.375" style="35" customWidth="1"/>
    <col min="11011" max="11011" width="1.375" style="35" customWidth="1"/>
    <col min="11012" max="11012" width="54.75" style="35" customWidth="1"/>
    <col min="11013" max="11264" width="11" style="35"/>
    <col min="11265" max="11265" width="18.75" style="35" customWidth="1"/>
    <col min="11266" max="11266" width="44.375" style="35" customWidth="1"/>
    <col min="11267" max="11267" width="1.375" style="35" customWidth="1"/>
    <col min="11268" max="11268" width="54.75" style="35" customWidth="1"/>
    <col min="11269" max="11520" width="11" style="35"/>
    <col min="11521" max="11521" width="18.75" style="35" customWidth="1"/>
    <col min="11522" max="11522" width="44.375" style="35" customWidth="1"/>
    <col min="11523" max="11523" width="1.375" style="35" customWidth="1"/>
    <col min="11524" max="11524" width="54.75" style="35" customWidth="1"/>
    <col min="11525" max="11776" width="11" style="35"/>
    <col min="11777" max="11777" width="18.75" style="35" customWidth="1"/>
    <col min="11778" max="11778" width="44.375" style="35" customWidth="1"/>
    <col min="11779" max="11779" width="1.375" style="35" customWidth="1"/>
    <col min="11780" max="11780" width="54.75" style="35" customWidth="1"/>
    <col min="11781" max="12032" width="11" style="35"/>
    <col min="12033" max="12033" width="18.75" style="35" customWidth="1"/>
    <col min="12034" max="12034" width="44.375" style="35" customWidth="1"/>
    <col min="12035" max="12035" width="1.375" style="35" customWidth="1"/>
    <col min="12036" max="12036" width="54.75" style="35" customWidth="1"/>
    <col min="12037" max="12288" width="11" style="35"/>
    <col min="12289" max="12289" width="18.75" style="35" customWidth="1"/>
    <col min="12290" max="12290" width="44.375" style="35" customWidth="1"/>
    <col min="12291" max="12291" width="1.375" style="35" customWidth="1"/>
    <col min="12292" max="12292" width="54.75" style="35" customWidth="1"/>
    <col min="12293" max="12544" width="11" style="35"/>
    <col min="12545" max="12545" width="18.75" style="35" customWidth="1"/>
    <col min="12546" max="12546" width="44.375" style="35" customWidth="1"/>
    <col min="12547" max="12547" width="1.375" style="35" customWidth="1"/>
    <col min="12548" max="12548" width="54.75" style="35" customWidth="1"/>
    <col min="12549" max="12800" width="11" style="35"/>
    <col min="12801" max="12801" width="18.75" style="35" customWidth="1"/>
    <col min="12802" max="12802" width="44.375" style="35" customWidth="1"/>
    <col min="12803" max="12803" width="1.375" style="35" customWidth="1"/>
    <col min="12804" max="12804" width="54.75" style="35" customWidth="1"/>
    <col min="12805" max="13056" width="11" style="35"/>
    <col min="13057" max="13057" width="18.75" style="35" customWidth="1"/>
    <col min="13058" max="13058" width="44.375" style="35" customWidth="1"/>
    <col min="13059" max="13059" width="1.375" style="35" customWidth="1"/>
    <col min="13060" max="13060" width="54.75" style="35" customWidth="1"/>
    <col min="13061" max="13312" width="11" style="35"/>
    <col min="13313" max="13313" width="18.75" style="35" customWidth="1"/>
    <col min="13314" max="13314" width="44.375" style="35" customWidth="1"/>
    <col min="13315" max="13315" width="1.375" style="35" customWidth="1"/>
    <col min="13316" max="13316" width="54.75" style="35" customWidth="1"/>
    <col min="13317" max="13568" width="11" style="35"/>
    <col min="13569" max="13569" width="18.75" style="35" customWidth="1"/>
    <col min="13570" max="13570" width="44.375" style="35" customWidth="1"/>
    <col min="13571" max="13571" width="1.375" style="35" customWidth="1"/>
    <col min="13572" max="13572" width="54.75" style="35" customWidth="1"/>
    <col min="13573" max="13824" width="11" style="35"/>
    <col min="13825" max="13825" width="18.75" style="35" customWidth="1"/>
    <col min="13826" max="13826" width="44.375" style="35" customWidth="1"/>
    <col min="13827" max="13827" width="1.375" style="35" customWidth="1"/>
    <col min="13828" max="13828" width="54.75" style="35" customWidth="1"/>
    <col min="13829" max="14080" width="11" style="35"/>
    <col min="14081" max="14081" width="18.75" style="35" customWidth="1"/>
    <col min="14082" max="14082" width="44.375" style="35" customWidth="1"/>
    <col min="14083" max="14083" width="1.375" style="35" customWidth="1"/>
    <col min="14084" max="14084" width="54.75" style="35" customWidth="1"/>
    <col min="14085" max="14336" width="11" style="35"/>
    <col min="14337" max="14337" width="18.75" style="35" customWidth="1"/>
    <col min="14338" max="14338" width="44.375" style="35" customWidth="1"/>
    <col min="14339" max="14339" width="1.375" style="35" customWidth="1"/>
    <col min="14340" max="14340" width="54.75" style="35" customWidth="1"/>
    <col min="14341" max="14592" width="11" style="35"/>
    <col min="14593" max="14593" width="18.75" style="35" customWidth="1"/>
    <col min="14594" max="14594" width="44.375" style="35" customWidth="1"/>
    <col min="14595" max="14595" width="1.375" style="35" customWidth="1"/>
    <col min="14596" max="14596" width="54.75" style="35" customWidth="1"/>
    <col min="14597" max="14848" width="11" style="35"/>
    <col min="14849" max="14849" width="18.75" style="35" customWidth="1"/>
    <col min="14850" max="14850" width="44.375" style="35" customWidth="1"/>
    <col min="14851" max="14851" width="1.375" style="35" customWidth="1"/>
    <col min="14852" max="14852" width="54.75" style="35" customWidth="1"/>
    <col min="14853" max="15104" width="11" style="35"/>
    <col min="15105" max="15105" width="18.75" style="35" customWidth="1"/>
    <col min="15106" max="15106" width="44.375" style="35" customWidth="1"/>
    <col min="15107" max="15107" width="1.375" style="35" customWidth="1"/>
    <col min="15108" max="15108" width="54.75" style="35" customWidth="1"/>
    <col min="15109" max="15360" width="11" style="35"/>
    <col min="15361" max="15361" width="18.75" style="35" customWidth="1"/>
    <col min="15362" max="15362" width="44.375" style="35" customWidth="1"/>
    <col min="15363" max="15363" width="1.375" style="35" customWidth="1"/>
    <col min="15364" max="15364" width="54.75" style="35" customWidth="1"/>
    <col min="15365" max="15616" width="11" style="35"/>
    <col min="15617" max="15617" width="18.75" style="35" customWidth="1"/>
    <col min="15618" max="15618" width="44.375" style="35" customWidth="1"/>
    <col min="15619" max="15619" width="1.375" style="35" customWidth="1"/>
    <col min="15620" max="15620" width="54.75" style="35" customWidth="1"/>
    <col min="15621" max="15872" width="11" style="35"/>
    <col min="15873" max="15873" width="18.75" style="35" customWidth="1"/>
    <col min="15874" max="15874" width="44.375" style="35" customWidth="1"/>
    <col min="15875" max="15875" width="1.375" style="35" customWidth="1"/>
    <col min="15876" max="15876" width="54.75" style="35" customWidth="1"/>
    <col min="15877" max="16128" width="11" style="35"/>
    <col min="16129" max="16129" width="18.75" style="35" customWidth="1"/>
    <col min="16130" max="16130" width="44.375" style="35" customWidth="1"/>
    <col min="16131" max="16131" width="1.375" style="35" customWidth="1"/>
    <col min="16132" max="16132" width="54.75" style="35" customWidth="1"/>
    <col min="16133" max="16384" width="11" style="35"/>
  </cols>
  <sheetData>
    <row r="1" spans="1:5" s="30" customFormat="1" ht="33.950000000000003" customHeight="1" x14ac:dyDescent="0.2">
      <c r="A1" s="28" t="s">
        <v>271</v>
      </c>
      <c r="B1" s="29" t="s">
        <v>272</v>
      </c>
      <c r="C1" s="29"/>
      <c r="D1" s="29" t="s">
        <v>273</v>
      </c>
    </row>
    <row r="2" spans="1:5" s="30" customFormat="1" ht="24" customHeight="1" x14ac:dyDescent="0.2">
      <c r="A2" s="32" t="s">
        <v>274</v>
      </c>
      <c r="B2" s="31" t="s">
        <v>275</v>
      </c>
      <c r="C2" s="31"/>
      <c r="D2" s="31" t="s">
        <v>276</v>
      </c>
      <c r="E2" s="31"/>
    </row>
    <row r="3" spans="1:5" s="30" customFormat="1" ht="24" customHeight="1" x14ac:dyDescent="0.2">
      <c r="A3" s="33" t="s">
        <v>277</v>
      </c>
      <c r="B3" s="31" t="s">
        <v>278</v>
      </c>
      <c r="C3" s="31"/>
      <c r="D3" s="31" t="s">
        <v>279</v>
      </c>
      <c r="E3" s="31"/>
    </row>
    <row r="4" spans="1:5" s="30" customFormat="1" ht="24" customHeight="1" x14ac:dyDescent="0.2">
      <c r="A4" s="33" t="s">
        <v>280</v>
      </c>
      <c r="B4" s="31" t="s">
        <v>281</v>
      </c>
      <c r="C4" s="31"/>
      <c r="D4" s="31" t="s">
        <v>282</v>
      </c>
      <c r="E4" s="31"/>
    </row>
    <row r="5" spans="1:5" s="30" customFormat="1" ht="24" customHeight="1" x14ac:dyDescent="0.2">
      <c r="A5" s="33" t="s">
        <v>283</v>
      </c>
      <c r="B5" s="31" t="s">
        <v>284</v>
      </c>
      <c r="C5" s="31"/>
      <c r="D5" s="31" t="s">
        <v>285</v>
      </c>
      <c r="E5" s="31"/>
    </row>
    <row r="6" spans="1:5" s="30" customFormat="1" ht="24" customHeight="1" x14ac:dyDescent="0.2">
      <c r="A6" s="33" t="s">
        <v>286</v>
      </c>
      <c r="B6" s="31" t="s">
        <v>287</v>
      </c>
      <c r="C6" s="31"/>
      <c r="D6" s="31" t="s">
        <v>288</v>
      </c>
      <c r="E6" s="31"/>
    </row>
    <row r="7" spans="1:5" s="30" customFormat="1" ht="24" customHeight="1" x14ac:dyDescent="0.2">
      <c r="A7" s="33" t="s">
        <v>289</v>
      </c>
      <c r="B7" s="31" t="s">
        <v>290</v>
      </c>
      <c r="C7" s="31"/>
      <c r="D7" s="31" t="s">
        <v>291</v>
      </c>
      <c r="E7" s="31"/>
    </row>
    <row r="8" spans="1:5" s="30" customFormat="1" ht="24" customHeight="1" x14ac:dyDescent="0.2">
      <c r="A8" s="33" t="s">
        <v>292</v>
      </c>
      <c r="B8" s="31" t="s">
        <v>293</v>
      </c>
      <c r="C8" s="31"/>
      <c r="D8" s="31" t="s">
        <v>294</v>
      </c>
      <c r="E8" s="31"/>
    </row>
    <row r="9" spans="1:5" s="30" customFormat="1" ht="24" customHeight="1" x14ac:dyDescent="0.2">
      <c r="A9" s="33" t="s">
        <v>295</v>
      </c>
      <c r="B9" s="31" t="s">
        <v>296</v>
      </c>
      <c r="C9" s="31"/>
      <c r="D9" s="31" t="s">
        <v>297</v>
      </c>
      <c r="E9" s="31"/>
    </row>
    <row r="10" spans="1:5" s="30" customFormat="1" ht="24" customHeight="1" x14ac:dyDescent="0.2">
      <c r="A10" s="44" t="s">
        <v>298</v>
      </c>
      <c r="B10" s="31" t="s">
        <v>299</v>
      </c>
      <c r="C10" s="31"/>
      <c r="D10" s="31" t="s">
        <v>300</v>
      </c>
      <c r="E10" s="31"/>
    </row>
    <row r="11" spans="1:5" s="30" customFormat="1" ht="24" customHeight="1" x14ac:dyDescent="0.2">
      <c r="A11" s="44" t="s">
        <v>301</v>
      </c>
      <c r="B11" s="31" t="s">
        <v>302</v>
      </c>
      <c r="C11" s="31"/>
      <c r="D11" s="31" t="s">
        <v>303</v>
      </c>
      <c r="E11" s="31"/>
    </row>
    <row r="12" spans="1:5" ht="24" customHeight="1" x14ac:dyDescent="0.2">
      <c r="A12" s="33" t="s">
        <v>304</v>
      </c>
      <c r="B12" s="31" t="s">
        <v>305</v>
      </c>
      <c r="C12" s="34"/>
      <c r="D12" s="31" t="s">
        <v>306</v>
      </c>
      <c r="E12" s="31"/>
    </row>
    <row r="13" spans="1:5" ht="24" customHeight="1" x14ac:dyDescent="0.2">
      <c r="A13" s="33" t="s">
        <v>307</v>
      </c>
      <c r="B13" s="31" t="s">
        <v>308</v>
      </c>
      <c r="C13" s="34"/>
      <c r="D13" s="31" t="s">
        <v>309</v>
      </c>
      <c r="E13" s="31"/>
    </row>
    <row r="14" spans="1:5" ht="24" customHeight="1" x14ac:dyDescent="0.2">
      <c r="A14" s="35" t="s">
        <v>310</v>
      </c>
      <c r="E14" s="34"/>
    </row>
    <row r="15" spans="1:5" ht="24" customHeight="1" x14ac:dyDescent="0.2">
      <c r="A15" s="33" t="s">
        <v>311</v>
      </c>
    </row>
    <row r="16" spans="1:5" ht="24" customHeight="1" x14ac:dyDescent="0.2">
      <c r="A16" s="33"/>
    </row>
    <row r="17" spans="1:12" ht="24" customHeight="1" x14ac:dyDescent="0.2">
      <c r="A17" s="33"/>
    </row>
    <row r="18" spans="1:12" x14ac:dyDescent="0.2">
      <c r="A18" s="36" t="s">
        <v>312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x14ac:dyDescent="0.2">
      <c r="A19" s="36" t="s">
        <v>313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x14ac:dyDescent="0.2">
      <c r="A20" s="36" t="s">
        <v>314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x14ac:dyDescent="0.2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x14ac:dyDescent="0.2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x14ac:dyDescent="0.2">
      <c r="A23" s="36" t="s">
        <v>315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x14ac:dyDescent="0.2">
      <c r="A24" s="36" t="s">
        <v>316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2">
      <c r="A26" s="36" t="s">
        <v>317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x14ac:dyDescent="0.2">
      <c r="A27" s="36" t="s">
        <v>318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x14ac:dyDescent="0.2">
      <c r="A28" s="36" t="s">
        <v>319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x14ac:dyDescent="0.2">
      <c r="A29" s="36" t="s">
        <v>320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x14ac:dyDescent="0.2">
      <c r="A30" s="36" t="s">
        <v>321</v>
      </c>
      <c r="B30" s="37"/>
      <c r="C30" s="38"/>
      <c r="D30" s="38"/>
      <c r="E30" s="38"/>
      <c r="F30" s="38"/>
      <c r="G30" s="39"/>
      <c r="H30" s="37"/>
      <c r="I30" s="37"/>
      <c r="J30" s="37"/>
      <c r="K30" s="37"/>
      <c r="L30" s="37"/>
    </row>
  </sheetData>
  <printOptions horizontalCentered="1" gridLines="1"/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231"/>
  <sheetViews>
    <sheetView workbookViewId="0">
      <pane ySplit="1" topLeftCell="A2" activePane="bottomLeft" state="frozenSplit"/>
      <selection pane="bottomLeft" activeCell="B31" sqref="B31"/>
    </sheetView>
  </sheetViews>
  <sheetFormatPr baseColWidth="10" defaultRowHeight="12.75" x14ac:dyDescent="0.2"/>
  <cols>
    <col min="1" max="1" width="28.625" style="35" bestFit="1" customWidth="1"/>
    <col min="2" max="2" width="7" style="35" bestFit="1" customWidth="1"/>
    <col min="3" max="3" width="6.875" style="35" bestFit="1" customWidth="1"/>
    <col min="4" max="4" width="7.625" style="35" bestFit="1" customWidth="1"/>
    <col min="5" max="5" width="7.5" style="35" bestFit="1" customWidth="1"/>
    <col min="6" max="7" width="6.125" style="35" bestFit="1" customWidth="1"/>
    <col min="8" max="8" width="5.75" style="35" bestFit="1" customWidth="1"/>
    <col min="9" max="9" width="6.75" style="35" bestFit="1" customWidth="1"/>
    <col min="10" max="10" width="7.375" style="35" bestFit="1" customWidth="1"/>
    <col min="11" max="11" width="8.375" style="35" bestFit="1" customWidth="1"/>
    <col min="12" max="12" width="7.25" style="35" bestFit="1" customWidth="1"/>
    <col min="13" max="256" width="11" style="35"/>
    <col min="257" max="257" width="28.625" style="35" bestFit="1" customWidth="1"/>
    <col min="258" max="263" width="6.125" style="35" bestFit="1" customWidth="1"/>
    <col min="264" max="264" width="4.375" style="35" bestFit="1" customWidth="1"/>
    <col min="265" max="265" width="4.75" style="35" bestFit="1" customWidth="1"/>
    <col min="266" max="266" width="5.375" style="35" bestFit="1" customWidth="1"/>
    <col min="267" max="267" width="6.375" style="35" bestFit="1" customWidth="1"/>
    <col min="268" max="268" width="5.25" style="35" bestFit="1" customWidth="1"/>
    <col min="269" max="512" width="11" style="35"/>
    <col min="513" max="513" width="28.625" style="35" bestFit="1" customWidth="1"/>
    <col min="514" max="519" width="6.125" style="35" bestFit="1" customWidth="1"/>
    <col min="520" max="520" width="4.375" style="35" bestFit="1" customWidth="1"/>
    <col min="521" max="521" width="4.75" style="35" bestFit="1" customWidth="1"/>
    <col min="522" max="522" width="5.375" style="35" bestFit="1" customWidth="1"/>
    <col min="523" max="523" width="6.375" style="35" bestFit="1" customWidth="1"/>
    <col min="524" max="524" width="5.25" style="35" bestFit="1" customWidth="1"/>
    <col min="525" max="768" width="11" style="35"/>
    <col min="769" max="769" width="28.625" style="35" bestFit="1" customWidth="1"/>
    <col min="770" max="775" width="6.125" style="35" bestFit="1" customWidth="1"/>
    <col min="776" max="776" width="4.375" style="35" bestFit="1" customWidth="1"/>
    <col min="777" max="777" width="4.75" style="35" bestFit="1" customWidth="1"/>
    <col min="778" max="778" width="5.375" style="35" bestFit="1" customWidth="1"/>
    <col min="779" max="779" width="6.375" style="35" bestFit="1" customWidth="1"/>
    <col min="780" max="780" width="5.25" style="35" bestFit="1" customWidth="1"/>
    <col min="781" max="1024" width="11" style="35"/>
    <col min="1025" max="1025" width="28.625" style="35" bestFit="1" customWidth="1"/>
    <col min="1026" max="1031" width="6.125" style="35" bestFit="1" customWidth="1"/>
    <col min="1032" max="1032" width="4.375" style="35" bestFit="1" customWidth="1"/>
    <col min="1033" max="1033" width="4.75" style="35" bestFit="1" customWidth="1"/>
    <col min="1034" max="1034" width="5.375" style="35" bestFit="1" customWidth="1"/>
    <col min="1035" max="1035" width="6.375" style="35" bestFit="1" customWidth="1"/>
    <col min="1036" max="1036" width="5.25" style="35" bestFit="1" customWidth="1"/>
    <col min="1037" max="1280" width="11" style="35"/>
    <col min="1281" max="1281" width="28.625" style="35" bestFit="1" customWidth="1"/>
    <col min="1282" max="1287" width="6.125" style="35" bestFit="1" customWidth="1"/>
    <col min="1288" max="1288" width="4.375" style="35" bestFit="1" customWidth="1"/>
    <col min="1289" max="1289" width="4.75" style="35" bestFit="1" customWidth="1"/>
    <col min="1290" max="1290" width="5.375" style="35" bestFit="1" customWidth="1"/>
    <col min="1291" max="1291" width="6.375" style="35" bestFit="1" customWidth="1"/>
    <col min="1292" max="1292" width="5.25" style="35" bestFit="1" customWidth="1"/>
    <col min="1293" max="1536" width="11" style="35"/>
    <col min="1537" max="1537" width="28.625" style="35" bestFit="1" customWidth="1"/>
    <col min="1538" max="1543" width="6.125" style="35" bestFit="1" customWidth="1"/>
    <col min="1544" max="1544" width="4.375" style="35" bestFit="1" customWidth="1"/>
    <col min="1545" max="1545" width="4.75" style="35" bestFit="1" customWidth="1"/>
    <col min="1546" max="1546" width="5.375" style="35" bestFit="1" customWidth="1"/>
    <col min="1547" max="1547" width="6.375" style="35" bestFit="1" customWidth="1"/>
    <col min="1548" max="1548" width="5.25" style="35" bestFit="1" customWidth="1"/>
    <col min="1549" max="1792" width="11" style="35"/>
    <col min="1793" max="1793" width="28.625" style="35" bestFit="1" customWidth="1"/>
    <col min="1794" max="1799" width="6.125" style="35" bestFit="1" customWidth="1"/>
    <col min="1800" max="1800" width="4.375" style="35" bestFit="1" customWidth="1"/>
    <col min="1801" max="1801" width="4.75" style="35" bestFit="1" customWidth="1"/>
    <col min="1802" max="1802" width="5.375" style="35" bestFit="1" customWidth="1"/>
    <col min="1803" max="1803" width="6.375" style="35" bestFit="1" customWidth="1"/>
    <col min="1804" max="1804" width="5.25" style="35" bestFit="1" customWidth="1"/>
    <col min="1805" max="2048" width="11" style="35"/>
    <col min="2049" max="2049" width="28.625" style="35" bestFit="1" customWidth="1"/>
    <col min="2050" max="2055" width="6.125" style="35" bestFit="1" customWidth="1"/>
    <col min="2056" max="2056" width="4.375" style="35" bestFit="1" customWidth="1"/>
    <col min="2057" max="2057" width="4.75" style="35" bestFit="1" customWidth="1"/>
    <col min="2058" max="2058" width="5.375" style="35" bestFit="1" customWidth="1"/>
    <col min="2059" max="2059" width="6.375" style="35" bestFit="1" customWidth="1"/>
    <col min="2060" max="2060" width="5.25" style="35" bestFit="1" customWidth="1"/>
    <col min="2061" max="2304" width="11" style="35"/>
    <col min="2305" max="2305" width="28.625" style="35" bestFit="1" customWidth="1"/>
    <col min="2306" max="2311" width="6.125" style="35" bestFit="1" customWidth="1"/>
    <col min="2312" max="2312" width="4.375" style="35" bestFit="1" customWidth="1"/>
    <col min="2313" max="2313" width="4.75" style="35" bestFit="1" customWidth="1"/>
    <col min="2314" max="2314" width="5.375" style="35" bestFit="1" customWidth="1"/>
    <col min="2315" max="2315" width="6.375" style="35" bestFit="1" customWidth="1"/>
    <col min="2316" max="2316" width="5.25" style="35" bestFit="1" customWidth="1"/>
    <col min="2317" max="2560" width="11" style="35"/>
    <col min="2561" max="2561" width="28.625" style="35" bestFit="1" customWidth="1"/>
    <col min="2562" max="2567" width="6.125" style="35" bestFit="1" customWidth="1"/>
    <col min="2568" max="2568" width="4.375" style="35" bestFit="1" customWidth="1"/>
    <col min="2569" max="2569" width="4.75" style="35" bestFit="1" customWidth="1"/>
    <col min="2570" max="2570" width="5.375" style="35" bestFit="1" customWidth="1"/>
    <col min="2571" max="2571" width="6.375" style="35" bestFit="1" customWidth="1"/>
    <col min="2572" max="2572" width="5.25" style="35" bestFit="1" customWidth="1"/>
    <col min="2573" max="2816" width="11" style="35"/>
    <col min="2817" max="2817" width="28.625" style="35" bestFit="1" customWidth="1"/>
    <col min="2818" max="2823" width="6.125" style="35" bestFit="1" customWidth="1"/>
    <col min="2824" max="2824" width="4.375" style="35" bestFit="1" customWidth="1"/>
    <col min="2825" max="2825" width="4.75" style="35" bestFit="1" customWidth="1"/>
    <col min="2826" max="2826" width="5.375" style="35" bestFit="1" customWidth="1"/>
    <col min="2827" max="2827" width="6.375" style="35" bestFit="1" customWidth="1"/>
    <col min="2828" max="2828" width="5.25" style="35" bestFit="1" customWidth="1"/>
    <col min="2829" max="3072" width="11" style="35"/>
    <col min="3073" max="3073" width="28.625" style="35" bestFit="1" customWidth="1"/>
    <col min="3074" max="3079" width="6.125" style="35" bestFit="1" customWidth="1"/>
    <col min="3080" max="3080" width="4.375" style="35" bestFit="1" customWidth="1"/>
    <col min="3081" max="3081" width="4.75" style="35" bestFit="1" customWidth="1"/>
    <col min="3082" max="3082" width="5.375" style="35" bestFit="1" customWidth="1"/>
    <col min="3083" max="3083" width="6.375" style="35" bestFit="1" customWidth="1"/>
    <col min="3084" max="3084" width="5.25" style="35" bestFit="1" customWidth="1"/>
    <col min="3085" max="3328" width="11" style="35"/>
    <col min="3329" max="3329" width="28.625" style="35" bestFit="1" customWidth="1"/>
    <col min="3330" max="3335" width="6.125" style="35" bestFit="1" customWidth="1"/>
    <col min="3336" max="3336" width="4.375" style="35" bestFit="1" customWidth="1"/>
    <col min="3337" max="3337" width="4.75" style="35" bestFit="1" customWidth="1"/>
    <col min="3338" max="3338" width="5.375" style="35" bestFit="1" customWidth="1"/>
    <col min="3339" max="3339" width="6.375" style="35" bestFit="1" customWidth="1"/>
    <col min="3340" max="3340" width="5.25" style="35" bestFit="1" customWidth="1"/>
    <col min="3341" max="3584" width="11" style="35"/>
    <col min="3585" max="3585" width="28.625" style="35" bestFit="1" customWidth="1"/>
    <col min="3586" max="3591" width="6.125" style="35" bestFit="1" customWidth="1"/>
    <col min="3592" max="3592" width="4.375" style="35" bestFit="1" customWidth="1"/>
    <col min="3593" max="3593" width="4.75" style="35" bestFit="1" customWidth="1"/>
    <col min="3594" max="3594" width="5.375" style="35" bestFit="1" customWidth="1"/>
    <col min="3595" max="3595" width="6.375" style="35" bestFit="1" customWidth="1"/>
    <col min="3596" max="3596" width="5.25" style="35" bestFit="1" customWidth="1"/>
    <col min="3597" max="3840" width="11" style="35"/>
    <col min="3841" max="3841" width="28.625" style="35" bestFit="1" customWidth="1"/>
    <col min="3842" max="3847" width="6.125" style="35" bestFit="1" customWidth="1"/>
    <col min="3848" max="3848" width="4.375" style="35" bestFit="1" customWidth="1"/>
    <col min="3849" max="3849" width="4.75" style="35" bestFit="1" customWidth="1"/>
    <col min="3850" max="3850" width="5.375" style="35" bestFit="1" customWidth="1"/>
    <col min="3851" max="3851" width="6.375" style="35" bestFit="1" customWidth="1"/>
    <col min="3852" max="3852" width="5.25" style="35" bestFit="1" customWidth="1"/>
    <col min="3853" max="4096" width="11" style="35"/>
    <col min="4097" max="4097" width="28.625" style="35" bestFit="1" customWidth="1"/>
    <col min="4098" max="4103" width="6.125" style="35" bestFit="1" customWidth="1"/>
    <col min="4104" max="4104" width="4.375" style="35" bestFit="1" customWidth="1"/>
    <col min="4105" max="4105" width="4.75" style="35" bestFit="1" customWidth="1"/>
    <col min="4106" max="4106" width="5.375" style="35" bestFit="1" customWidth="1"/>
    <col min="4107" max="4107" width="6.375" style="35" bestFit="1" customWidth="1"/>
    <col min="4108" max="4108" width="5.25" style="35" bestFit="1" customWidth="1"/>
    <col min="4109" max="4352" width="11" style="35"/>
    <col min="4353" max="4353" width="28.625" style="35" bestFit="1" customWidth="1"/>
    <col min="4354" max="4359" width="6.125" style="35" bestFit="1" customWidth="1"/>
    <col min="4360" max="4360" width="4.375" style="35" bestFit="1" customWidth="1"/>
    <col min="4361" max="4361" width="4.75" style="35" bestFit="1" customWidth="1"/>
    <col min="4362" max="4362" width="5.375" style="35" bestFit="1" customWidth="1"/>
    <col min="4363" max="4363" width="6.375" style="35" bestFit="1" customWidth="1"/>
    <col min="4364" max="4364" width="5.25" style="35" bestFit="1" customWidth="1"/>
    <col min="4365" max="4608" width="11" style="35"/>
    <col min="4609" max="4609" width="28.625" style="35" bestFit="1" customWidth="1"/>
    <col min="4610" max="4615" width="6.125" style="35" bestFit="1" customWidth="1"/>
    <col min="4616" max="4616" width="4.375" style="35" bestFit="1" customWidth="1"/>
    <col min="4617" max="4617" width="4.75" style="35" bestFit="1" customWidth="1"/>
    <col min="4618" max="4618" width="5.375" style="35" bestFit="1" customWidth="1"/>
    <col min="4619" max="4619" width="6.375" style="35" bestFit="1" customWidth="1"/>
    <col min="4620" max="4620" width="5.25" style="35" bestFit="1" customWidth="1"/>
    <col min="4621" max="4864" width="11" style="35"/>
    <col min="4865" max="4865" width="28.625" style="35" bestFit="1" customWidth="1"/>
    <col min="4866" max="4871" width="6.125" style="35" bestFit="1" customWidth="1"/>
    <col min="4872" max="4872" width="4.375" style="35" bestFit="1" customWidth="1"/>
    <col min="4873" max="4873" width="4.75" style="35" bestFit="1" customWidth="1"/>
    <col min="4874" max="4874" width="5.375" style="35" bestFit="1" customWidth="1"/>
    <col min="4875" max="4875" width="6.375" style="35" bestFit="1" customWidth="1"/>
    <col min="4876" max="4876" width="5.25" style="35" bestFit="1" customWidth="1"/>
    <col min="4877" max="5120" width="11" style="35"/>
    <col min="5121" max="5121" width="28.625" style="35" bestFit="1" customWidth="1"/>
    <col min="5122" max="5127" width="6.125" style="35" bestFit="1" customWidth="1"/>
    <col min="5128" max="5128" width="4.375" style="35" bestFit="1" customWidth="1"/>
    <col min="5129" max="5129" width="4.75" style="35" bestFit="1" customWidth="1"/>
    <col min="5130" max="5130" width="5.375" style="35" bestFit="1" customWidth="1"/>
    <col min="5131" max="5131" width="6.375" style="35" bestFit="1" customWidth="1"/>
    <col min="5132" max="5132" width="5.25" style="35" bestFit="1" customWidth="1"/>
    <col min="5133" max="5376" width="11" style="35"/>
    <col min="5377" max="5377" width="28.625" style="35" bestFit="1" customWidth="1"/>
    <col min="5378" max="5383" width="6.125" style="35" bestFit="1" customWidth="1"/>
    <col min="5384" max="5384" width="4.375" style="35" bestFit="1" customWidth="1"/>
    <col min="5385" max="5385" width="4.75" style="35" bestFit="1" customWidth="1"/>
    <col min="5386" max="5386" width="5.375" style="35" bestFit="1" customWidth="1"/>
    <col min="5387" max="5387" width="6.375" style="35" bestFit="1" customWidth="1"/>
    <col min="5388" max="5388" width="5.25" style="35" bestFit="1" customWidth="1"/>
    <col min="5389" max="5632" width="11" style="35"/>
    <col min="5633" max="5633" width="28.625" style="35" bestFit="1" customWidth="1"/>
    <col min="5634" max="5639" width="6.125" style="35" bestFit="1" customWidth="1"/>
    <col min="5640" max="5640" width="4.375" style="35" bestFit="1" customWidth="1"/>
    <col min="5641" max="5641" width="4.75" style="35" bestFit="1" customWidth="1"/>
    <col min="5642" max="5642" width="5.375" style="35" bestFit="1" customWidth="1"/>
    <col min="5643" max="5643" width="6.375" style="35" bestFit="1" customWidth="1"/>
    <col min="5644" max="5644" width="5.25" style="35" bestFit="1" customWidth="1"/>
    <col min="5645" max="5888" width="11" style="35"/>
    <col min="5889" max="5889" width="28.625" style="35" bestFit="1" customWidth="1"/>
    <col min="5890" max="5895" width="6.125" style="35" bestFit="1" customWidth="1"/>
    <col min="5896" max="5896" width="4.375" style="35" bestFit="1" customWidth="1"/>
    <col min="5897" max="5897" width="4.75" style="35" bestFit="1" customWidth="1"/>
    <col min="5898" max="5898" width="5.375" style="35" bestFit="1" customWidth="1"/>
    <col min="5899" max="5899" width="6.375" style="35" bestFit="1" customWidth="1"/>
    <col min="5900" max="5900" width="5.25" style="35" bestFit="1" customWidth="1"/>
    <col min="5901" max="6144" width="11" style="35"/>
    <col min="6145" max="6145" width="28.625" style="35" bestFit="1" customWidth="1"/>
    <col min="6146" max="6151" width="6.125" style="35" bestFit="1" customWidth="1"/>
    <col min="6152" max="6152" width="4.375" style="35" bestFit="1" customWidth="1"/>
    <col min="6153" max="6153" width="4.75" style="35" bestFit="1" customWidth="1"/>
    <col min="6154" max="6154" width="5.375" style="35" bestFit="1" customWidth="1"/>
    <col min="6155" max="6155" width="6.375" style="35" bestFit="1" customWidth="1"/>
    <col min="6156" max="6156" width="5.25" style="35" bestFit="1" customWidth="1"/>
    <col min="6157" max="6400" width="11" style="35"/>
    <col min="6401" max="6401" width="28.625" style="35" bestFit="1" customWidth="1"/>
    <col min="6402" max="6407" width="6.125" style="35" bestFit="1" customWidth="1"/>
    <col min="6408" max="6408" width="4.375" style="35" bestFit="1" customWidth="1"/>
    <col min="6409" max="6409" width="4.75" style="35" bestFit="1" customWidth="1"/>
    <col min="6410" max="6410" width="5.375" style="35" bestFit="1" customWidth="1"/>
    <col min="6411" max="6411" width="6.375" style="35" bestFit="1" customWidth="1"/>
    <col min="6412" max="6412" width="5.25" style="35" bestFit="1" customWidth="1"/>
    <col min="6413" max="6656" width="11" style="35"/>
    <col min="6657" max="6657" width="28.625" style="35" bestFit="1" customWidth="1"/>
    <col min="6658" max="6663" width="6.125" style="35" bestFit="1" customWidth="1"/>
    <col min="6664" max="6664" width="4.375" style="35" bestFit="1" customWidth="1"/>
    <col min="6665" max="6665" width="4.75" style="35" bestFit="1" customWidth="1"/>
    <col min="6666" max="6666" width="5.375" style="35" bestFit="1" customWidth="1"/>
    <col min="6667" max="6667" width="6.375" style="35" bestFit="1" customWidth="1"/>
    <col min="6668" max="6668" width="5.25" style="35" bestFit="1" customWidth="1"/>
    <col min="6669" max="6912" width="11" style="35"/>
    <col min="6913" max="6913" width="28.625" style="35" bestFit="1" customWidth="1"/>
    <col min="6914" max="6919" width="6.125" style="35" bestFit="1" customWidth="1"/>
    <col min="6920" max="6920" width="4.375" style="35" bestFit="1" customWidth="1"/>
    <col min="6921" max="6921" width="4.75" style="35" bestFit="1" customWidth="1"/>
    <col min="6922" max="6922" width="5.375" style="35" bestFit="1" customWidth="1"/>
    <col min="6923" max="6923" width="6.375" style="35" bestFit="1" customWidth="1"/>
    <col min="6924" max="6924" width="5.25" style="35" bestFit="1" customWidth="1"/>
    <col min="6925" max="7168" width="11" style="35"/>
    <col min="7169" max="7169" width="28.625" style="35" bestFit="1" customWidth="1"/>
    <col min="7170" max="7175" width="6.125" style="35" bestFit="1" customWidth="1"/>
    <col min="7176" max="7176" width="4.375" style="35" bestFit="1" customWidth="1"/>
    <col min="7177" max="7177" width="4.75" style="35" bestFit="1" customWidth="1"/>
    <col min="7178" max="7178" width="5.375" style="35" bestFit="1" customWidth="1"/>
    <col min="7179" max="7179" width="6.375" style="35" bestFit="1" customWidth="1"/>
    <col min="7180" max="7180" width="5.25" style="35" bestFit="1" customWidth="1"/>
    <col min="7181" max="7424" width="11" style="35"/>
    <col min="7425" max="7425" width="28.625" style="35" bestFit="1" customWidth="1"/>
    <col min="7426" max="7431" width="6.125" style="35" bestFit="1" customWidth="1"/>
    <col min="7432" max="7432" width="4.375" style="35" bestFit="1" customWidth="1"/>
    <col min="7433" max="7433" width="4.75" style="35" bestFit="1" customWidth="1"/>
    <col min="7434" max="7434" width="5.375" style="35" bestFit="1" customWidth="1"/>
    <col min="7435" max="7435" width="6.375" style="35" bestFit="1" customWidth="1"/>
    <col min="7436" max="7436" width="5.25" style="35" bestFit="1" customWidth="1"/>
    <col min="7437" max="7680" width="11" style="35"/>
    <col min="7681" max="7681" width="28.625" style="35" bestFit="1" customWidth="1"/>
    <col min="7682" max="7687" width="6.125" style="35" bestFit="1" customWidth="1"/>
    <col min="7688" max="7688" width="4.375" style="35" bestFit="1" customWidth="1"/>
    <col min="7689" max="7689" width="4.75" style="35" bestFit="1" customWidth="1"/>
    <col min="7690" max="7690" width="5.375" style="35" bestFit="1" customWidth="1"/>
    <col min="7691" max="7691" width="6.375" style="35" bestFit="1" customWidth="1"/>
    <col min="7692" max="7692" width="5.25" style="35" bestFit="1" customWidth="1"/>
    <col min="7693" max="7936" width="11" style="35"/>
    <col min="7937" max="7937" width="28.625" style="35" bestFit="1" customWidth="1"/>
    <col min="7938" max="7943" width="6.125" style="35" bestFit="1" customWidth="1"/>
    <col min="7944" max="7944" width="4.375" style="35" bestFit="1" customWidth="1"/>
    <col min="7945" max="7945" width="4.75" style="35" bestFit="1" customWidth="1"/>
    <col min="7946" max="7946" width="5.375" style="35" bestFit="1" customWidth="1"/>
    <col min="7947" max="7947" width="6.375" style="35" bestFit="1" customWidth="1"/>
    <col min="7948" max="7948" width="5.25" style="35" bestFit="1" customWidth="1"/>
    <col min="7949" max="8192" width="11" style="35"/>
    <col min="8193" max="8193" width="28.625" style="35" bestFit="1" customWidth="1"/>
    <col min="8194" max="8199" width="6.125" style="35" bestFit="1" customWidth="1"/>
    <col min="8200" max="8200" width="4.375" style="35" bestFit="1" customWidth="1"/>
    <col min="8201" max="8201" width="4.75" style="35" bestFit="1" customWidth="1"/>
    <col min="8202" max="8202" width="5.375" style="35" bestFit="1" customWidth="1"/>
    <col min="8203" max="8203" width="6.375" style="35" bestFit="1" customWidth="1"/>
    <col min="8204" max="8204" width="5.25" style="35" bestFit="1" customWidth="1"/>
    <col min="8205" max="8448" width="11" style="35"/>
    <col min="8449" max="8449" width="28.625" style="35" bestFit="1" customWidth="1"/>
    <col min="8450" max="8455" width="6.125" style="35" bestFit="1" customWidth="1"/>
    <col min="8456" max="8456" width="4.375" style="35" bestFit="1" customWidth="1"/>
    <col min="8457" max="8457" width="4.75" style="35" bestFit="1" customWidth="1"/>
    <col min="8458" max="8458" width="5.375" style="35" bestFit="1" customWidth="1"/>
    <col min="8459" max="8459" width="6.375" style="35" bestFit="1" customWidth="1"/>
    <col min="8460" max="8460" width="5.25" style="35" bestFit="1" customWidth="1"/>
    <col min="8461" max="8704" width="11" style="35"/>
    <col min="8705" max="8705" width="28.625" style="35" bestFit="1" customWidth="1"/>
    <col min="8706" max="8711" width="6.125" style="35" bestFit="1" customWidth="1"/>
    <col min="8712" max="8712" width="4.375" style="35" bestFit="1" customWidth="1"/>
    <col min="8713" max="8713" width="4.75" style="35" bestFit="1" customWidth="1"/>
    <col min="8714" max="8714" width="5.375" style="35" bestFit="1" customWidth="1"/>
    <col min="8715" max="8715" width="6.375" style="35" bestFit="1" customWidth="1"/>
    <col min="8716" max="8716" width="5.25" style="35" bestFit="1" customWidth="1"/>
    <col min="8717" max="8960" width="11" style="35"/>
    <col min="8961" max="8961" width="28.625" style="35" bestFit="1" customWidth="1"/>
    <col min="8962" max="8967" width="6.125" style="35" bestFit="1" customWidth="1"/>
    <col min="8968" max="8968" width="4.375" style="35" bestFit="1" customWidth="1"/>
    <col min="8969" max="8969" width="4.75" style="35" bestFit="1" customWidth="1"/>
    <col min="8970" max="8970" width="5.375" style="35" bestFit="1" customWidth="1"/>
    <col min="8971" max="8971" width="6.375" style="35" bestFit="1" customWidth="1"/>
    <col min="8972" max="8972" width="5.25" style="35" bestFit="1" customWidth="1"/>
    <col min="8973" max="9216" width="11" style="35"/>
    <col min="9217" max="9217" width="28.625" style="35" bestFit="1" customWidth="1"/>
    <col min="9218" max="9223" width="6.125" style="35" bestFit="1" customWidth="1"/>
    <col min="9224" max="9224" width="4.375" style="35" bestFit="1" customWidth="1"/>
    <col min="9225" max="9225" width="4.75" style="35" bestFit="1" customWidth="1"/>
    <col min="9226" max="9226" width="5.375" style="35" bestFit="1" customWidth="1"/>
    <col min="9227" max="9227" width="6.375" style="35" bestFit="1" customWidth="1"/>
    <col min="9228" max="9228" width="5.25" style="35" bestFit="1" customWidth="1"/>
    <col min="9229" max="9472" width="11" style="35"/>
    <col min="9473" max="9473" width="28.625" style="35" bestFit="1" customWidth="1"/>
    <col min="9474" max="9479" width="6.125" style="35" bestFit="1" customWidth="1"/>
    <col min="9480" max="9480" width="4.375" style="35" bestFit="1" customWidth="1"/>
    <col min="9481" max="9481" width="4.75" style="35" bestFit="1" customWidth="1"/>
    <col min="9482" max="9482" width="5.375" style="35" bestFit="1" customWidth="1"/>
    <col min="9483" max="9483" width="6.375" style="35" bestFit="1" customWidth="1"/>
    <col min="9484" max="9484" width="5.25" style="35" bestFit="1" customWidth="1"/>
    <col min="9485" max="9728" width="11" style="35"/>
    <col min="9729" max="9729" width="28.625" style="35" bestFit="1" customWidth="1"/>
    <col min="9730" max="9735" width="6.125" style="35" bestFit="1" customWidth="1"/>
    <col min="9736" max="9736" width="4.375" style="35" bestFit="1" customWidth="1"/>
    <col min="9737" max="9737" width="4.75" style="35" bestFit="1" customWidth="1"/>
    <col min="9738" max="9738" width="5.375" style="35" bestFit="1" customWidth="1"/>
    <col min="9739" max="9739" width="6.375" style="35" bestFit="1" customWidth="1"/>
    <col min="9740" max="9740" width="5.25" style="35" bestFit="1" customWidth="1"/>
    <col min="9741" max="9984" width="11" style="35"/>
    <col min="9985" max="9985" width="28.625" style="35" bestFit="1" customWidth="1"/>
    <col min="9986" max="9991" width="6.125" style="35" bestFit="1" customWidth="1"/>
    <col min="9992" max="9992" width="4.375" style="35" bestFit="1" customWidth="1"/>
    <col min="9993" max="9993" width="4.75" style="35" bestFit="1" customWidth="1"/>
    <col min="9994" max="9994" width="5.375" style="35" bestFit="1" customWidth="1"/>
    <col min="9995" max="9995" width="6.375" style="35" bestFit="1" customWidth="1"/>
    <col min="9996" max="9996" width="5.25" style="35" bestFit="1" customWidth="1"/>
    <col min="9997" max="10240" width="11" style="35"/>
    <col min="10241" max="10241" width="28.625" style="35" bestFit="1" customWidth="1"/>
    <col min="10242" max="10247" width="6.125" style="35" bestFit="1" customWidth="1"/>
    <col min="10248" max="10248" width="4.375" style="35" bestFit="1" customWidth="1"/>
    <col min="10249" max="10249" width="4.75" style="35" bestFit="1" customWidth="1"/>
    <col min="10250" max="10250" width="5.375" style="35" bestFit="1" customWidth="1"/>
    <col min="10251" max="10251" width="6.375" style="35" bestFit="1" customWidth="1"/>
    <col min="10252" max="10252" width="5.25" style="35" bestFit="1" customWidth="1"/>
    <col min="10253" max="10496" width="11" style="35"/>
    <col min="10497" max="10497" width="28.625" style="35" bestFit="1" customWidth="1"/>
    <col min="10498" max="10503" width="6.125" style="35" bestFit="1" customWidth="1"/>
    <col min="10504" max="10504" width="4.375" style="35" bestFit="1" customWidth="1"/>
    <col min="10505" max="10505" width="4.75" style="35" bestFit="1" customWidth="1"/>
    <col min="10506" max="10506" width="5.375" style="35" bestFit="1" customWidth="1"/>
    <col min="10507" max="10507" width="6.375" style="35" bestFit="1" customWidth="1"/>
    <col min="10508" max="10508" width="5.25" style="35" bestFit="1" customWidth="1"/>
    <col min="10509" max="10752" width="11" style="35"/>
    <col min="10753" max="10753" width="28.625" style="35" bestFit="1" customWidth="1"/>
    <col min="10754" max="10759" width="6.125" style="35" bestFit="1" customWidth="1"/>
    <col min="10760" max="10760" width="4.375" style="35" bestFit="1" customWidth="1"/>
    <col min="10761" max="10761" width="4.75" style="35" bestFit="1" customWidth="1"/>
    <col min="10762" max="10762" width="5.375" style="35" bestFit="1" customWidth="1"/>
    <col min="10763" max="10763" width="6.375" style="35" bestFit="1" customWidth="1"/>
    <col min="10764" max="10764" width="5.25" style="35" bestFit="1" customWidth="1"/>
    <col min="10765" max="11008" width="11" style="35"/>
    <col min="11009" max="11009" width="28.625" style="35" bestFit="1" customWidth="1"/>
    <col min="11010" max="11015" width="6.125" style="35" bestFit="1" customWidth="1"/>
    <col min="11016" max="11016" width="4.375" style="35" bestFit="1" customWidth="1"/>
    <col min="11017" max="11017" width="4.75" style="35" bestFit="1" customWidth="1"/>
    <col min="11018" max="11018" width="5.375" style="35" bestFit="1" customWidth="1"/>
    <col min="11019" max="11019" width="6.375" style="35" bestFit="1" customWidth="1"/>
    <col min="11020" max="11020" width="5.25" style="35" bestFit="1" customWidth="1"/>
    <col min="11021" max="11264" width="11" style="35"/>
    <col min="11265" max="11265" width="28.625" style="35" bestFit="1" customWidth="1"/>
    <col min="11266" max="11271" width="6.125" style="35" bestFit="1" customWidth="1"/>
    <col min="11272" max="11272" width="4.375" style="35" bestFit="1" customWidth="1"/>
    <col min="11273" max="11273" width="4.75" style="35" bestFit="1" customWidth="1"/>
    <col min="11274" max="11274" width="5.375" style="35" bestFit="1" customWidth="1"/>
    <col min="11275" max="11275" width="6.375" style="35" bestFit="1" customWidth="1"/>
    <col min="11276" max="11276" width="5.25" style="35" bestFit="1" customWidth="1"/>
    <col min="11277" max="11520" width="11" style="35"/>
    <col min="11521" max="11521" width="28.625" style="35" bestFit="1" customWidth="1"/>
    <col min="11522" max="11527" width="6.125" style="35" bestFit="1" customWidth="1"/>
    <col min="11528" max="11528" width="4.375" style="35" bestFit="1" customWidth="1"/>
    <col min="11529" max="11529" width="4.75" style="35" bestFit="1" customWidth="1"/>
    <col min="11530" max="11530" width="5.375" style="35" bestFit="1" customWidth="1"/>
    <col min="11531" max="11531" width="6.375" style="35" bestFit="1" customWidth="1"/>
    <col min="11532" max="11532" width="5.25" style="35" bestFit="1" customWidth="1"/>
    <col min="11533" max="11776" width="11" style="35"/>
    <col min="11777" max="11777" width="28.625" style="35" bestFit="1" customWidth="1"/>
    <col min="11778" max="11783" width="6.125" style="35" bestFit="1" customWidth="1"/>
    <col min="11784" max="11784" width="4.375" style="35" bestFit="1" customWidth="1"/>
    <col min="11785" max="11785" width="4.75" style="35" bestFit="1" customWidth="1"/>
    <col min="11786" max="11786" width="5.375" style="35" bestFit="1" customWidth="1"/>
    <col min="11787" max="11787" width="6.375" style="35" bestFit="1" customWidth="1"/>
    <col min="11788" max="11788" width="5.25" style="35" bestFit="1" customWidth="1"/>
    <col min="11789" max="12032" width="11" style="35"/>
    <col min="12033" max="12033" width="28.625" style="35" bestFit="1" customWidth="1"/>
    <col min="12034" max="12039" width="6.125" style="35" bestFit="1" customWidth="1"/>
    <col min="12040" max="12040" width="4.375" style="35" bestFit="1" customWidth="1"/>
    <col min="12041" max="12041" width="4.75" style="35" bestFit="1" customWidth="1"/>
    <col min="12042" max="12042" width="5.375" style="35" bestFit="1" customWidth="1"/>
    <col min="12043" max="12043" width="6.375" style="35" bestFit="1" customWidth="1"/>
    <col min="12044" max="12044" width="5.25" style="35" bestFit="1" customWidth="1"/>
    <col min="12045" max="12288" width="11" style="35"/>
    <col min="12289" max="12289" width="28.625" style="35" bestFit="1" customWidth="1"/>
    <col min="12290" max="12295" width="6.125" style="35" bestFit="1" customWidth="1"/>
    <col min="12296" max="12296" width="4.375" style="35" bestFit="1" customWidth="1"/>
    <col min="12297" max="12297" width="4.75" style="35" bestFit="1" customWidth="1"/>
    <col min="12298" max="12298" width="5.375" style="35" bestFit="1" customWidth="1"/>
    <col min="12299" max="12299" width="6.375" style="35" bestFit="1" customWidth="1"/>
    <col min="12300" max="12300" width="5.25" style="35" bestFit="1" customWidth="1"/>
    <col min="12301" max="12544" width="11" style="35"/>
    <col min="12545" max="12545" width="28.625" style="35" bestFit="1" customWidth="1"/>
    <col min="12546" max="12551" width="6.125" style="35" bestFit="1" customWidth="1"/>
    <col min="12552" max="12552" width="4.375" style="35" bestFit="1" customWidth="1"/>
    <col min="12553" max="12553" width="4.75" style="35" bestFit="1" customWidth="1"/>
    <col min="12554" max="12554" width="5.375" style="35" bestFit="1" customWidth="1"/>
    <col min="12555" max="12555" width="6.375" style="35" bestFit="1" customWidth="1"/>
    <col min="12556" max="12556" width="5.25" style="35" bestFit="1" customWidth="1"/>
    <col min="12557" max="12800" width="11" style="35"/>
    <col min="12801" max="12801" width="28.625" style="35" bestFit="1" customWidth="1"/>
    <col min="12802" max="12807" width="6.125" style="35" bestFit="1" customWidth="1"/>
    <col min="12808" max="12808" width="4.375" style="35" bestFit="1" customWidth="1"/>
    <col min="12809" max="12809" width="4.75" style="35" bestFit="1" customWidth="1"/>
    <col min="12810" max="12810" width="5.375" style="35" bestFit="1" customWidth="1"/>
    <col min="12811" max="12811" width="6.375" style="35" bestFit="1" customWidth="1"/>
    <col min="12812" max="12812" width="5.25" style="35" bestFit="1" customWidth="1"/>
    <col min="12813" max="13056" width="11" style="35"/>
    <col min="13057" max="13057" width="28.625" style="35" bestFit="1" customWidth="1"/>
    <col min="13058" max="13063" width="6.125" style="35" bestFit="1" customWidth="1"/>
    <col min="13064" max="13064" width="4.375" style="35" bestFit="1" customWidth="1"/>
    <col min="13065" max="13065" width="4.75" style="35" bestFit="1" customWidth="1"/>
    <col min="13066" max="13066" width="5.375" style="35" bestFit="1" customWidth="1"/>
    <col min="13067" max="13067" width="6.375" style="35" bestFit="1" customWidth="1"/>
    <col min="13068" max="13068" width="5.25" style="35" bestFit="1" customWidth="1"/>
    <col min="13069" max="13312" width="11" style="35"/>
    <col min="13313" max="13313" width="28.625" style="35" bestFit="1" customWidth="1"/>
    <col min="13314" max="13319" width="6.125" style="35" bestFit="1" customWidth="1"/>
    <col min="13320" max="13320" width="4.375" style="35" bestFit="1" customWidth="1"/>
    <col min="13321" max="13321" width="4.75" style="35" bestFit="1" customWidth="1"/>
    <col min="13322" max="13322" width="5.375" style="35" bestFit="1" customWidth="1"/>
    <col min="13323" max="13323" width="6.375" style="35" bestFit="1" customWidth="1"/>
    <col min="13324" max="13324" width="5.25" style="35" bestFit="1" customWidth="1"/>
    <col min="13325" max="13568" width="11" style="35"/>
    <col min="13569" max="13569" width="28.625" style="35" bestFit="1" customWidth="1"/>
    <col min="13570" max="13575" width="6.125" style="35" bestFit="1" customWidth="1"/>
    <col min="13576" max="13576" width="4.375" style="35" bestFit="1" customWidth="1"/>
    <col min="13577" max="13577" width="4.75" style="35" bestFit="1" customWidth="1"/>
    <col min="13578" max="13578" width="5.375" style="35" bestFit="1" customWidth="1"/>
    <col min="13579" max="13579" width="6.375" style="35" bestFit="1" customWidth="1"/>
    <col min="13580" max="13580" width="5.25" style="35" bestFit="1" customWidth="1"/>
    <col min="13581" max="13824" width="11" style="35"/>
    <col min="13825" max="13825" width="28.625" style="35" bestFit="1" customWidth="1"/>
    <col min="13826" max="13831" width="6.125" style="35" bestFit="1" customWidth="1"/>
    <col min="13832" max="13832" width="4.375" style="35" bestFit="1" customWidth="1"/>
    <col min="13833" max="13833" width="4.75" style="35" bestFit="1" customWidth="1"/>
    <col min="13834" max="13834" width="5.375" style="35" bestFit="1" customWidth="1"/>
    <col min="13835" max="13835" width="6.375" style="35" bestFit="1" customWidth="1"/>
    <col min="13836" max="13836" width="5.25" style="35" bestFit="1" customWidth="1"/>
    <col min="13837" max="14080" width="11" style="35"/>
    <col min="14081" max="14081" width="28.625" style="35" bestFit="1" customWidth="1"/>
    <col min="14082" max="14087" width="6.125" style="35" bestFit="1" customWidth="1"/>
    <col min="14088" max="14088" width="4.375" style="35" bestFit="1" customWidth="1"/>
    <col min="14089" max="14089" width="4.75" style="35" bestFit="1" customWidth="1"/>
    <col min="14090" max="14090" width="5.375" style="35" bestFit="1" customWidth="1"/>
    <col min="14091" max="14091" width="6.375" style="35" bestFit="1" customWidth="1"/>
    <col min="14092" max="14092" width="5.25" style="35" bestFit="1" customWidth="1"/>
    <col min="14093" max="14336" width="11" style="35"/>
    <col min="14337" max="14337" width="28.625" style="35" bestFit="1" customWidth="1"/>
    <col min="14338" max="14343" width="6.125" style="35" bestFit="1" customWidth="1"/>
    <col min="14344" max="14344" width="4.375" style="35" bestFit="1" customWidth="1"/>
    <col min="14345" max="14345" width="4.75" style="35" bestFit="1" customWidth="1"/>
    <col min="14346" max="14346" width="5.375" style="35" bestFit="1" customWidth="1"/>
    <col min="14347" max="14347" width="6.375" style="35" bestFit="1" customWidth="1"/>
    <col min="14348" max="14348" width="5.25" style="35" bestFit="1" customWidth="1"/>
    <col min="14349" max="14592" width="11" style="35"/>
    <col min="14593" max="14593" width="28.625" style="35" bestFit="1" customWidth="1"/>
    <col min="14594" max="14599" width="6.125" style="35" bestFit="1" customWidth="1"/>
    <col min="14600" max="14600" width="4.375" style="35" bestFit="1" customWidth="1"/>
    <col min="14601" max="14601" width="4.75" style="35" bestFit="1" customWidth="1"/>
    <col min="14602" max="14602" width="5.375" style="35" bestFit="1" customWidth="1"/>
    <col min="14603" max="14603" width="6.375" style="35" bestFit="1" customWidth="1"/>
    <col min="14604" max="14604" width="5.25" style="35" bestFit="1" customWidth="1"/>
    <col min="14605" max="14848" width="11" style="35"/>
    <col min="14849" max="14849" width="28.625" style="35" bestFit="1" customWidth="1"/>
    <col min="14850" max="14855" width="6.125" style="35" bestFit="1" customWidth="1"/>
    <col min="14856" max="14856" width="4.375" style="35" bestFit="1" customWidth="1"/>
    <col min="14857" max="14857" width="4.75" style="35" bestFit="1" customWidth="1"/>
    <col min="14858" max="14858" width="5.375" style="35" bestFit="1" customWidth="1"/>
    <col min="14859" max="14859" width="6.375" style="35" bestFit="1" customWidth="1"/>
    <col min="14860" max="14860" width="5.25" style="35" bestFit="1" customWidth="1"/>
    <col min="14861" max="15104" width="11" style="35"/>
    <col min="15105" max="15105" width="28.625" style="35" bestFit="1" customWidth="1"/>
    <col min="15106" max="15111" width="6.125" style="35" bestFit="1" customWidth="1"/>
    <col min="15112" max="15112" width="4.375" style="35" bestFit="1" customWidth="1"/>
    <col min="15113" max="15113" width="4.75" style="35" bestFit="1" customWidth="1"/>
    <col min="15114" max="15114" width="5.375" style="35" bestFit="1" customWidth="1"/>
    <col min="15115" max="15115" width="6.375" style="35" bestFit="1" customWidth="1"/>
    <col min="15116" max="15116" width="5.25" style="35" bestFit="1" customWidth="1"/>
    <col min="15117" max="15360" width="11" style="35"/>
    <col min="15361" max="15361" width="28.625" style="35" bestFit="1" customWidth="1"/>
    <col min="15362" max="15367" width="6.125" style="35" bestFit="1" customWidth="1"/>
    <col min="15368" max="15368" width="4.375" style="35" bestFit="1" customWidth="1"/>
    <col min="15369" max="15369" width="4.75" style="35" bestFit="1" customWidth="1"/>
    <col min="15370" max="15370" width="5.375" style="35" bestFit="1" customWidth="1"/>
    <col min="15371" max="15371" width="6.375" style="35" bestFit="1" customWidth="1"/>
    <col min="15372" max="15372" width="5.25" style="35" bestFit="1" customWidth="1"/>
    <col min="15373" max="15616" width="11" style="35"/>
    <col min="15617" max="15617" width="28.625" style="35" bestFit="1" customWidth="1"/>
    <col min="15618" max="15623" width="6.125" style="35" bestFit="1" customWidth="1"/>
    <col min="15624" max="15624" width="4.375" style="35" bestFit="1" customWidth="1"/>
    <col min="15625" max="15625" width="4.75" style="35" bestFit="1" customWidth="1"/>
    <col min="15626" max="15626" width="5.375" style="35" bestFit="1" customWidth="1"/>
    <col min="15627" max="15627" width="6.375" style="35" bestFit="1" customWidth="1"/>
    <col min="15628" max="15628" width="5.25" style="35" bestFit="1" customWidth="1"/>
    <col min="15629" max="15872" width="11" style="35"/>
    <col min="15873" max="15873" width="28.625" style="35" bestFit="1" customWidth="1"/>
    <col min="15874" max="15879" width="6.125" style="35" bestFit="1" customWidth="1"/>
    <col min="15880" max="15880" width="4.375" style="35" bestFit="1" customWidth="1"/>
    <col min="15881" max="15881" width="4.75" style="35" bestFit="1" customWidth="1"/>
    <col min="15882" max="15882" width="5.375" style="35" bestFit="1" customWidth="1"/>
    <col min="15883" max="15883" width="6.375" style="35" bestFit="1" customWidth="1"/>
    <col min="15884" max="15884" width="5.25" style="35" bestFit="1" customWidth="1"/>
    <col min="15885" max="16128" width="11" style="35"/>
    <col min="16129" max="16129" width="28.625" style="35" bestFit="1" customWidth="1"/>
    <col min="16130" max="16135" width="6.125" style="35" bestFit="1" customWidth="1"/>
    <col min="16136" max="16136" width="4.375" style="35" bestFit="1" customWidth="1"/>
    <col min="16137" max="16137" width="4.75" style="35" bestFit="1" customWidth="1"/>
    <col min="16138" max="16138" width="5.375" style="35" bestFit="1" customWidth="1"/>
    <col min="16139" max="16139" width="6.375" style="35" bestFit="1" customWidth="1"/>
    <col min="16140" max="16140" width="5.25" style="35" bestFit="1" customWidth="1"/>
    <col min="16141" max="16384" width="11" style="35"/>
  </cols>
  <sheetData>
    <row r="1" spans="1:12" s="41" customFormat="1" x14ac:dyDescent="0.2">
      <c r="A1" s="40" t="s">
        <v>274</v>
      </c>
      <c r="B1" s="40" t="s">
        <v>277</v>
      </c>
      <c r="C1" s="40" t="s">
        <v>280</v>
      </c>
      <c r="D1" s="40" t="s">
        <v>283</v>
      </c>
      <c r="E1" s="40" t="s">
        <v>286</v>
      </c>
      <c r="F1" s="45" t="s">
        <v>298</v>
      </c>
      <c r="G1" s="45" t="s">
        <v>301</v>
      </c>
      <c r="H1" s="40" t="s">
        <v>295</v>
      </c>
      <c r="I1" s="40" t="s">
        <v>289</v>
      </c>
      <c r="J1" s="40" t="s">
        <v>292</v>
      </c>
      <c r="K1" s="40" t="s">
        <v>304</v>
      </c>
      <c r="L1" s="40" t="s">
        <v>307</v>
      </c>
    </row>
    <row r="2" spans="1:12" x14ac:dyDescent="0.2">
      <c r="A2" s="42" t="s">
        <v>31</v>
      </c>
      <c r="B2" s="43">
        <v>644377</v>
      </c>
      <c r="C2" s="43">
        <v>246725</v>
      </c>
      <c r="D2" s="43">
        <v>647749</v>
      </c>
      <c r="E2" s="43">
        <v>251106</v>
      </c>
      <c r="F2" s="43">
        <v>645800</v>
      </c>
      <c r="G2" s="43">
        <v>249000</v>
      </c>
      <c r="H2" s="43">
        <v>387</v>
      </c>
      <c r="I2" s="43">
        <v>359</v>
      </c>
      <c r="J2" s="43">
        <v>486</v>
      </c>
      <c r="K2" s="43">
        <v>399</v>
      </c>
      <c r="L2" s="43">
        <v>393</v>
      </c>
    </row>
    <row r="3" spans="1:12" x14ac:dyDescent="0.2">
      <c r="A3" s="42" t="s">
        <v>32</v>
      </c>
      <c r="B3" s="43">
        <v>647453</v>
      </c>
      <c r="C3" s="43">
        <v>251210</v>
      </c>
      <c r="D3" s="43">
        <v>650216</v>
      </c>
      <c r="E3" s="43">
        <v>253337</v>
      </c>
      <c r="F3" s="43">
        <v>648500</v>
      </c>
      <c r="G3" s="43">
        <v>251600</v>
      </c>
      <c r="H3" s="43">
        <v>378</v>
      </c>
      <c r="I3" s="43">
        <v>357</v>
      </c>
      <c r="J3" s="43">
        <v>770</v>
      </c>
      <c r="K3" s="43">
        <v>507</v>
      </c>
      <c r="L3" s="43">
        <v>482</v>
      </c>
    </row>
    <row r="4" spans="1:12" x14ac:dyDescent="0.2">
      <c r="A4" s="42" t="s">
        <v>33</v>
      </c>
      <c r="B4" s="43">
        <v>647185</v>
      </c>
      <c r="C4" s="43">
        <v>247927</v>
      </c>
      <c r="D4" s="43">
        <v>651181</v>
      </c>
      <c r="E4" s="43">
        <v>250745</v>
      </c>
      <c r="F4" s="43">
        <v>647600</v>
      </c>
      <c r="G4" s="43">
        <v>248700</v>
      </c>
      <c r="H4" s="43">
        <v>388</v>
      </c>
      <c r="I4" s="43">
        <v>367</v>
      </c>
      <c r="J4" s="43">
        <v>394</v>
      </c>
      <c r="K4" s="43">
        <v>382</v>
      </c>
      <c r="L4" s="43">
        <v>383</v>
      </c>
    </row>
    <row r="5" spans="1:12" x14ac:dyDescent="0.2">
      <c r="A5" s="42" t="s">
        <v>34</v>
      </c>
      <c r="B5" s="43">
        <v>644474</v>
      </c>
      <c r="C5" s="43">
        <v>253626</v>
      </c>
      <c r="D5" s="43">
        <v>649300</v>
      </c>
      <c r="E5" s="43">
        <v>257513</v>
      </c>
      <c r="F5" s="43">
        <v>646300</v>
      </c>
      <c r="G5" s="43">
        <v>256100</v>
      </c>
      <c r="H5" s="43">
        <v>505</v>
      </c>
      <c r="I5" s="43">
        <v>438</v>
      </c>
      <c r="J5" s="43">
        <v>849</v>
      </c>
      <c r="K5" s="43">
        <v>608</v>
      </c>
      <c r="L5" s="43">
        <v>600</v>
      </c>
    </row>
    <row r="6" spans="1:12" x14ac:dyDescent="0.2">
      <c r="A6" s="42" t="s">
        <v>35</v>
      </c>
      <c r="B6" s="43">
        <v>639583</v>
      </c>
      <c r="C6" s="43">
        <v>249403</v>
      </c>
      <c r="D6" s="43">
        <v>645089</v>
      </c>
      <c r="E6" s="43">
        <v>253518</v>
      </c>
      <c r="F6" s="43">
        <v>643200</v>
      </c>
      <c r="G6" s="43">
        <v>250100</v>
      </c>
      <c r="H6" s="43">
        <v>410</v>
      </c>
      <c r="I6" s="43">
        <v>370</v>
      </c>
      <c r="J6" s="43">
        <v>894</v>
      </c>
      <c r="K6" s="43">
        <v>587</v>
      </c>
      <c r="L6" s="43">
        <v>559</v>
      </c>
    </row>
    <row r="7" spans="1:12" x14ac:dyDescent="0.2">
      <c r="A7" s="42" t="s">
        <v>36</v>
      </c>
      <c r="B7" s="43">
        <v>647754</v>
      </c>
      <c r="C7" s="43">
        <v>242373</v>
      </c>
      <c r="D7" s="43">
        <v>653233</v>
      </c>
      <c r="E7" s="43">
        <v>247712</v>
      </c>
      <c r="F7" s="43">
        <v>650000</v>
      </c>
      <c r="G7" s="43">
        <v>245400</v>
      </c>
      <c r="H7" s="43">
        <v>413</v>
      </c>
      <c r="I7" s="43">
        <v>401</v>
      </c>
      <c r="J7" s="43">
        <v>629</v>
      </c>
      <c r="K7" s="43">
        <v>488</v>
      </c>
      <c r="L7" s="43">
        <v>485</v>
      </c>
    </row>
    <row r="8" spans="1:12" x14ac:dyDescent="0.2">
      <c r="A8" s="42" t="s">
        <v>37</v>
      </c>
      <c r="B8" s="43">
        <v>645715</v>
      </c>
      <c r="C8" s="43">
        <v>240051</v>
      </c>
      <c r="D8" s="43">
        <v>649065</v>
      </c>
      <c r="E8" s="43">
        <v>241804</v>
      </c>
      <c r="F8" s="43">
        <v>646500</v>
      </c>
      <c r="G8" s="43">
        <v>241400</v>
      </c>
      <c r="H8" s="43">
        <v>442</v>
      </c>
      <c r="I8" s="43">
        <v>437</v>
      </c>
      <c r="J8" s="43">
        <v>650</v>
      </c>
      <c r="K8" s="43">
        <v>509</v>
      </c>
      <c r="L8" s="43">
        <v>501</v>
      </c>
    </row>
    <row r="9" spans="1:12" x14ac:dyDescent="0.2">
      <c r="A9" s="42" t="s">
        <v>38</v>
      </c>
      <c r="B9" s="43">
        <v>643439</v>
      </c>
      <c r="C9" s="43">
        <v>250088</v>
      </c>
      <c r="D9" s="43">
        <v>647688</v>
      </c>
      <c r="E9" s="43">
        <v>254278</v>
      </c>
      <c r="F9" s="43">
        <v>646000</v>
      </c>
      <c r="G9" s="43">
        <v>251800</v>
      </c>
      <c r="H9" s="43">
        <v>413</v>
      </c>
      <c r="I9" s="43">
        <v>358</v>
      </c>
      <c r="J9" s="43">
        <v>861</v>
      </c>
      <c r="K9" s="43">
        <v>527</v>
      </c>
      <c r="L9" s="43">
        <v>498</v>
      </c>
    </row>
    <row r="10" spans="1:12" x14ac:dyDescent="0.2">
      <c r="A10" s="42" t="s">
        <v>39</v>
      </c>
      <c r="B10" s="43">
        <v>645532</v>
      </c>
      <c r="C10" s="43">
        <v>241301</v>
      </c>
      <c r="D10" s="43">
        <v>648945</v>
      </c>
      <c r="E10" s="43">
        <v>244231</v>
      </c>
      <c r="F10" s="43">
        <v>646500</v>
      </c>
      <c r="G10" s="43">
        <v>243400</v>
      </c>
      <c r="H10" s="43">
        <v>429</v>
      </c>
      <c r="I10" s="43">
        <v>421</v>
      </c>
      <c r="J10" s="43">
        <v>635</v>
      </c>
      <c r="K10" s="43">
        <v>488</v>
      </c>
      <c r="L10" s="43">
        <v>478</v>
      </c>
    </row>
    <row r="11" spans="1:12" x14ac:dyDescent="0.2">
      <c r="A11" s="42" t="s">
        <v>40</v>
      </c>
      <c r="B11" s="43">
        <v>643203</v>
      </c>
      <c r="C11" s="43">
        <v>243710</v>
      </c>
      <c r="D11" s="43">
        <v>647835</v>
      </c>
      <c r="E11" s="43">
        <v>246263</v>
      </c>
      <c r="F11" s="43">
        <v>645900</v>
      </c>
      <c r="G11" s="43">
        <v>245200</v>
      </c>
      <c r="H11" s="43">
        <v>413</v>
      </c>
      <c r="I11" s="43">
        <v>410</v>
      </c>
      <c r="J11" s="43">
        <v>595</v>
      </c>
      <c r="K11" s="43">
        <v>442</v>
      </c>
      <c r="L11" s="43">
        <v>421</v>
      </c>
    </row>
    <row r="12" spans="1:12" x14ac:dyDescent="0.2">
      <c r="A12" s="42" t="s">
        <v>322</v>
      </c>
      <c r="B12" s="43">
        <v>647313</v>
      </c>
      <c r="C12" s="43">
        <v>249735</v>
      </c>
      <c r="D12" s="43">
        <v>650938</v>
      </c>
      <c r="E12" s="43">
        <v>251495</v>
      </c>
      <c r="F12" s="43">
        <v>648500</v>
      </c>
      <c r="G12" s="43">
        <v>250400</v>
      </c>
      <c r="H12" s="43">
        <v>363</v>
      </c>
      <c r="I12" s="43">
        <v>358</v>
      </c>
      <c r="J12" s="43">
        <v>381</v>
      </c>
      <c r="K12" s="43">
        <v>365</v>
      </c>
      <c r="L12" s="43">
        <v>361</v>
      </c>
    </row>
    <row r="13" spans="1:12" x14ac:dyDescent="0.2">
      <c r="A13" s="42" t="s">
        <v>41</v>
      </c>
      <c r="B13" s="43">
        <v>646517</v>
      </c>
      <c r="C13" s="43">
        <v>244427</v>
      </c>
      <c r="D13" s="43">
        <v>651162</v>
      </c>
      <c r="E13" s="43">
        <v>250158</v>
      </c>
      <c r="F13" s="43">
        <v>648400</v>
      </c>
      <c r="G13" s="43">
        <v>246900</v>
      </c>
      <c r="H13" s="43">
        <v>396</v>
      </c>
      <c r="I13" s="43">
        <v>379</v>
      </c>
      <c r="J13" s="43">
        <v>577</v>
      </c>
      <c r="K13" s="43">
        <v>414</v>
      </c>
      <c r="L13" s="43">
        <v>404</v>
      </c>
    </row>
    <row r="14" spans="1:12" x14ac:dyDescent="0.2">
      <c r="A14" s="42" t="s">
        <v>42</v>
      </c>
      <c r="B14" s="43">
        <v>644144</v>
      </c>
      <c r="C14" s="43">
        <v>245617</v>
      </c>
      <c r="D14" s="43">
        <v>646885</v>
      </c>
      <c r="E14" s="43">
        <v>247570</v>
      </c>
      <c r="F14" s="43">
        <v>645700</v>
      </c>
      <c r="G14" s="43">
        <v>246400</v>
      </c>
      <c r="H14" s="43">
        <v>416</v>
      </c>
      <c r="I14" s="43">
        <v>406</v>
      </c>
      <c r="J14" s="43">
        <v>485</v>
      </c>
      <c r="K14" s="43">
        <v>428</v>
      </c>
      <c r="L14" s="43">
        <v>421</v>
      </c>
    </row>
    <row r="15" spans="1:12" x14ac:dyDescent="0.2">
      <c r="A15" s="42" t="s">
        <v>43</v>
      </c>
      <c r="B15" s="43">
        <v>662049</v>
      </c>
      <c r="C15" s="43">
        <v>253899</v>
      </c>
      <c r="D15" s="43">
        <v>666396</v>
      </c>
      <c r="E15" s="43">
        <v>259753</v>
      </c>
      <c r="F15" s="43">
        <v>665400</v>
      </c>
      <c r="G15" s="43">
        <v>258400</v>
      </c>
      <c r="H15" s="43">
        <v>425</v>
      </c>
      <c r="I15" s="43">
        <v>337</v>
      </c>
      <c r="J15" s="43">
        <v>581</v>
      </c>
      <c r="K15" s="43">
        <v>457</v>
      </c>
      <c r="L15" s="43">
        <v>451</v>
      </c>
    </row>
    <row r="16" spans="1:12" x14ac:dyDescent="0.2">
      <c r="A16" s="42" t="s">
        <v>44</v>
      </c>
      <c r="B16" s="43">
        <v>667460</v>
      </c>
      <c r="C16" s="43">
        <v>247546</v>
      </c>
      <c r="D16" s="43">
        <v>669909</v>
      </c>
      <c r="E16" s="43">
        <v>250952</v>
      </c>
      <c r="F16" s="43">
        <v>668400</v>
      </c>
      <c r="G16" s="43">
        <v>249100</v>
      </c>
      <c r="H16" s="43">
        <v>595</v>
      </c>
      <c r="I16" s="43">
        <v>501</v>
      </c>
      <c r="J16" s="43">
        <v>785</v>
      </c>
      <c r="K16" s="43">
        <v>651</v>
      </c>
      <c r="L16" s="43">
        <v>648</v>
      </c>
    </row>
    <row r="17" spans="1:12" x14ac:dyDescent="0.2">
      <c r="A17" s="42" t="s">
        <v>45</v>
      </c>
      <c r="B17" s="43">
        <v>669381</v>
      </c>
      <c r="C17" s="43">
        <v>247075</v>
      </c>
      <c r="D17" s="43">
        <v>672664</v>
      </c>
      <c r="E17" s="43">
        <v>250747</v>
      </c>
      <c r="F17" s="43">
        <v>671600</v>
      </c>
      <c r="G17" s="43">
        <v>249000</v>
      </c>
      <c r="H17" s="43">
        <v>502</v>
      </c>
      <c r="I17" s="43">
        <v>408</v>
      </c>
      <c r="J17" s="43">
        <v>780</v>
      </c>
      <c r="K17" s="43">
        <v>579</v>
      </c>
      <c r="L17" s="43">
        <v>590</v>
      </c>
    </row>
    <row r="18" spans="1:12" x14ac:dyDescent="0.2">
      <c r="A18" s="42" t="s">
        <v>46</v>
      </c>
      <c r="B18" s="43">
        <v>659444</v>
      </c>
      <c r="C18" s="43">
        <v>253585</v>
      </c>
      <c r="D18" s="43">
        <v>663508</v>
      </c>
      <c r="E18" s="43">
        <v>258389</v>
      </c>
      <c r="F18" s="43">
        <v>661000</v>
      </c>
      <c r="G18" s="43">
        <v>257100</v>
      </c>
      <c r="H18" s="43">
        <v>385</v>
      </c>
      <c r="I18" s="43">
        <v>336</v>
      </c>
      <c r="J18" s="43">
        <v>569</v>
      </c>
      <c r="K18" s="43">
        <v>405</v>
      </c>
      <c r="L18" s="43">
        <v>396</v>
      </c>
    </row>
    <row r="19" spans="1:12" x14ac:dyDescent="0.2">
      <c r="A19" s="42" t="s">
        <v>47</v>
      </c>
      <c r="B19" s="43">
        <v>665669</v>
      </c>
      <c r="C19" s="43">
        <v>258399</v>
      </c>
      <c r="D19" s="43">
        <v>668058</v>
      </c>
      <c r="E19" s="43">
        <v>259929</v>
      </c>
      <c r="F19" s="43">
        <v>666100</v>
      </c>
      <c r="G19" s="43">
        <v>259100</v>
      </c>
      <c r="H19" s="43">
        <v>360</v>
      </c>
      <c r="I19" s="43">
        <v>346</v>
      </c>
      <c r="J19" s="43">
        <v>731</v>
      </c>
      <c r="K19" s="43">
        <v>479</v>
      </c>
      <c r="L19" s="43">
        <v>471</v>
      </c>
    </row>
    <row r="20" spans="1:12" x14ac:dyDescent="0.2">
      <c r="A20" s="42" t="s">
        <v>48</v>
      </c>
      <c r="B20" s="43">
        <v>662620</v>
      </c>
      <c r="C20" s="43">
        <v>253021</v>
      </c>
      <c r="D20" s="43">
        <v>666046</v>
      </c>
      <c r="E20" s="43">
        <v>255581</v>
      </c>
      <c r="F20" s="43">
        <v>664400</v>
      </c>
      <c r="G20" s="43">
        <v>254300</v>
      </c>
      <c r="H20" s="43">
        <v>428</v>
      </c>
      <c r="I20" s="43">
        <v>407</v>
      </c>
      <c r="J20" s="43">
        <v>645</v>
      </c>
      <c r="K20" s="43">
        <v>446</v>
      </c>
      <c r="L20" s="43">
        <v>425</v>
      </c>
    </row>
    <row r="21" spans="1:12" x14ac:dyDescent="0.2">
      <c r="A21" s="42" t="s">
        <v>49</v>
      </c>
      <c r="B21" s="43">
        <v>664171</v>
      </c>
      <c r="C21" s="43">
        <v>259895</v>
      </c>
      <c r="D21" s="43">
        <v>667772</v>
      </c>
      <c r="E21" s="43">
        <v>262550</v>
      </c>
      <c r="F21" s="43">
        <v>666900</v>
      </c>
      <c r="G21" s="43">
        <v>261800</v>
      </c>
      <c r="H21" s="43">
        <v>463</v>
      </c>
      <c r="I21" s="43">
        <v>429</v>
      </c>
      <c r="J21" s="43">
        <v>622</v>
      </c>
      <c r="K21" s="43">
        <v>532</v>
      </c>
      <c r="L21" s="43">
        <v>518</v>
      </c>
    </row>
    <row r="22" spans="1:12" x14ac:dyDescent="0.2">
      <c r="A22" s="42" t="s">
        <v>50</v>
      </c>
      <c r="B22" s="43">
        <v>659221</v>
      </c>
      <c r="C22" s="43">
        <v>257628</v>
      </c>
      <c r="D22" s="43">
        <v>662678</v>
      </c>
      <c r="E22" s="43">
        <v>262007</v>
      </c>
      <c r="F22" s="43">
        <v>660600</v>
      </c>
      <c r="G22" s="43">
        <v>259100</v>
      </c>
      <c r="H22" s="43">
        <v>376</v>
      </c>
      <c r="I22" s="43">
        <v>327</v>
      </c>
      <c r="J22" s="43">
        <v>562</v>
      </c>
      <c r="K22" s="43">
        <v>428</v>
      </c>
      <c r="L22" s="43">
        <v>426</v>
      </c>
    </row>
    <row r="23" spans="1:12" x14ac:dyDescent="0.2">
      <c r="A23" s="42" t="s">
        <v>51</v>
      </c>
      <c r="B23" s="43">
        <v>667181</v>
      </c>
      <c r="C23" s="43">
        <v>252282</v>
      </c>
      <c r="D23" s="43">
        <v>669497</v>
      </c>
      <c r="E23" s="43">
        <v>254432</v>
      </c>
      <c r="F23" s="43">
        <v>669000</v>
      </c>
      <c r="G23" s="43">
        <v>253900</v>
      </c>
      <c r="H23" s="43">
        <v>408</v>
      </c>
      <c r="I23" s="43">
        <v>380</v>
      </c>
      <c r="J23" s="43">
        <v>695</v>
      </c>
      <c r="K23" s="43">
        <v>514</v>
      </c>
      <c r="L23" s="43">
        <v>504</v>
      </c>
    </row>
    <row r="24" spans="1:12" x14ac:dyDescent="0.2">
      <c r="A24" s="42" t="s">
        <v>52</v>
      </c>
      <c r="B24" s="43">
        <v>665469</v>
      </c>
      <c r="C24" s="43">
        <v>247495</v>
      </c>
      <c r="D24" s="43">
        <v>668589</v>
      </c>
      <c r="E24" s="43">
        <v>250415</v>
      </c>
      <c r="F24" s="43">
        <v>667300</v>
      </c>
      <c r="G24" s="43">
        <v>249100</v>
      </c>
      <c r="H24" s="43">
        <v>424</v>
      </c>
      <c r="I24" s="43">
        <v>356</v>
      </c>
      <c r="J24" s="43">
        <v>526</v>
      </c>
      <c r="K24" s="43">
        <v>415</v>
      </c>
      <c r="L24" s="43">
        <v>412</v>
      </c>
    </row>
    <row r="25" spans="1:12" x14ac:dyDescent="0.2">
      <c r="A25" s="42" t="s">
        <v>53</v>
      </c>
      <c r="B25" s="43">
        <v>658689</v>
      </c>
      <c r="C25" s="43">
        <v>250462</v>
      </c>
      <c r="D25" s="43">
        <v>661287</v>
      </c>
      <c r="E25" s="43">
        <v>253155</v>
      </c>
      <c r="F25" s="43">
        <v>659700</v>
      </c>
      <c r="G25" s="43">
        <v>251500</v>
      </c>
      <c r="H25" s="43">
        <v>420</v>
      </c>
      <c r="I25" s="43">
        <v>399</v>
      </c>
      <c r="J25" s="43">
        <v>553</v>
      </c>
      <c r="K25" s="43">
        <v>443</v>
      </c>
      <c r="L25" s="43">
        <v>423</v>
      </c>
    </row>
    <row r="26" spans="1:12" x14ac:dyDescent="0.2">
      <c r="A26" s="42" t="s">
        <v>54</v>
      </c>
      <c r="B26" s="43">
        <v>661480</v>
      </c>
      <c r="C26" s="43">
        <v>250949</v>
      </c>
      <c r="D26" s="43">
        <v>664389</v>
      </c>
      <c r="E26" s="43">
        <v>254153</v>
      </c>
      <c r="F26" s="43">
        <v>663000</v>
      </c>
      <c r="G26" s="43">
        <v>252300</v>
      </c>
      <c r="H26" s="43">
        <v>349</v>
      </c>
      <c r="I26" s="43">
        <v>345</v>
      </c>
      <c r="J26" s="43">
        <v>439</v>
      </c>
      <c r="K26" s="43">
        <v>378</v>
      </c>
      <c r="L26" s="43">
        <v>375</v>
      </c>
    </row>
    <row r="27" spans="1:12" x14ac:dyDescent="0.2">
      <c r="A27" s="42" t="s">
        <v>55</v>
      </c>
      <c r="B27" s="43">
        <v>665289</v>
      </c>
      <c r="C27" s="43">
        <v>253380</v>
      </c>
      <c r="D27" s="43">
        <v>668461</v>
      </c>
      <c r="E27" s="43">
        <v>256949</v>
      </c>
      <c r="F27" s="43">
        <v>667200</v>
      </c>
      <c r="G27" s="43">
        <v>255400</v>
      </c>
      <c r="H27" s="43">
        <v>405</v>
      </c>
      <c r="I27" s="43">
        <v>358</v>
      </c>
      <c r="J27" s="43">
        <v>703</v>
      </c>
      <c r="K27" s="43">
        <v>472</v>
      </c>
      <c r="L27" s="43">
        <v>444</v>
      </c>
    </row>
    <row r="28" spans="1:12" x14ac:dyDescent="0.2">
      <c r="A28" s="42" t="s">
        <v>56</v>
      </c>
      <c r="B28" s="43">
        <v>663995</v>
      </c>
      <c r="C28" s="43">
        <v>251115</v>
      </c>
      <c r="D28" s="43">
        <v>666276</v>
      </c>
      <c r="E28" s="43">
        <v>254225</v>
      </c>
      <c r="F28" s="43">
        <v>665400</v>
      </c>
      <c r="G28" s="43">
        <v>252900</v>
      </c>
      <c r="H28" s="43">
        <v>436</v>
      </c>
      <c r="I28" s="43">
        <v>377</v>
      </c>
      <c r="J28" s="43">
        <v>522</v>
      </c>
      <c r="K28" s="43">
        <v>430</v>
      </c>
      <c r="L28" s="43">
        <v>426</v>
      </c>
    </row>
    <row r="29" spans="1:12" x14ac:dyDescent="0.2">
      <c r="A29" s="42" t="s">
        <v>57</v>
      </c>
      <c r="B29" s="43">
        <v>665315</v>
      </c>
      <c r="C29" s="43">
        <v>251649</v>
      </c>
      <c r="D29" s="43">
        <v>668117</v>
      </c>
      <c r="E29" s="43">
        <v>254897</v>
      </c>
      <c r="F29" s="43">
        <v>666300</v>
      </c>
      <c r="G29" s="43">
        <v>252400</v>
      </c>
      <c r="H29" s="43">
        <v>498</v>
      </c>
      <c r="I29" s="43">
        <v>445</v>
      </c>
      <c r="J29" s="43">
        <v>699</v>
      </c>
      <c r="K29" s="43">
        <v>585</v>
      </c>
      <c r="L29" s="43">
        <v>591</v>
      </c>
    </row>
    <row r="30" spans="1:12" x14ac:dyDescent="0.2">
      <c r="A30" s="42" t="s">
        <v>58</v>
      </c>
      <c r="B30" s="43">
        <v>662298</v>
      </c>
      <c r="C30" s="43">
        <v>259374</v>
      </c>
      <c r="D30" s="43">
        <v>666855</v>
      </c>
      <c r="E30" s="43">
        <v>263067</v>
      </c>
      <c r="F30" s="43">
        <v>664600</v>
      </c>
      <c r="G30" s="43">
        <v>260000</v>
      </c>
      <c r="H30" s="43">
        <v>388</v>
      </c>
      <c r="I30" s="43">
        <v>336</v>
      </c>
      <c r="J30" s="43">
        <v>618</v>
      </c>
      <c r="K30" s="43">
        <v>482</v>
      </c>
      <c r="L30" s="43">
        <v>488</v>
      </c>
    </row>
    <row r="31" spans="1:12" x14ac:dyDescent="0.2">
      <c r="A31" s="42" t="s">
        <v>59</v>
      </c>
      <c r="B31" s="43">
        <v>665357</v>
      </c>
      <c r="C31" s="43">
        <v>250165</v>
      </c>
      <c r="D31" s="43">
        <v>669229</v>
      </c>
      <c r="E31" s="43">
        <v>252184</v>
      </c>
      <c r="F31" s="43">
        <v>667000</v>
      </c>
      <c r="G31" s="43">
        <v>251200</v>
      </c>
      <c r="H31" s="43">
        <v>525</v>
      </c>
      <c r="I31" s="43">
        <v>400</v>
      </c>
      <c r="J31" s="43">
        <v>700</v>
      </c>
      <c r="K31" s="43">
        <v>560</v>
      </c>
      <c r="L31" s="43">
        <v>562</v>
      </c>
    </row>
    <row r="32" spans="1:12" x14ac:dyDescent="0.2">
      <c r="A32" s="42" t="s">
        <v>60</v>
      </c>
      <c r="B32" s="43">
        <v>668104</v>
      </c>
      <c r="C32" s="43">
        <v>250405</v>
      </c>
      <c r="D32" s="43">
        <v>671957</v>
      </c>
      <c r="E32" s="43">
        <v>254214</v>
      </c>
      <c r="F32" s="43">
        <v>669900</v>
      </c>
      <c r="G32" s="43">
        <v>252300</v>
      </c>
      <c r="H32" s="43">
        <v>419</v>
      </c>
      <c r="I32" s="43">
        <v>380</v>
      </c>
      <c r="J32" s="43">
        <v>705</v>
      </c>
      <c r="K32" s="43">
        <v>468</v>
      </c>
      <c r="L32" s="43">
        <v>418</v>
      </c>
    </row>
    <row r="33" spans="1:12" x14ac:dyDescent="0.2">
      <c r="A33" s="42" t="s">
        <v>61</v>
      </c>
      <c r="B33" s="43">
        <v>663751</v>
      </c>
      <c r="C33" s="43">
        <v>248522</v>
      </c>
      <c r="D33" s="43">
        <v>666803</v>
      </c>
      <c r="E33" s="43">
        <v>251784</v>
      </c>
      <c r="F33" s="43">
        <v>665600</v>
      </c>
      <c r="G33" s="43">
        <v>250200</v>
      </c>
      <c r="H33" s="43">
        <v>386</v>
      </c>
      <c r="I33" s="43">
        <v>347</v>
      </c>
      <c r="J33" s="43">
        <v>427</v>
      </c>
      <c r="K33" s="43">
        <v>388</v>
      </c>
      <c r="L33" s="43">
        <v>391</v>
      </c>
    </row>
    <row r="34" spans="1:12" x14ac:dyDescent="0.2">
      <c r="A34" s="42" t="s">
        <v>62</v>
      </c>
      <c r="B34" s="43">
        <v>660926</v>
      </c>
      <c r="C34" s="43">
        <v>259055</v>
      </c>
      <c r="D34" s="43">
        <v>663318</v>
      </c>
      <c r="E34" s="43">
        <v>261011</v>
      </c>
      <c r="F34" s="43">
        <v>661200</v>
      </c>
      <c r="G34" s="43">
        <v>260500</v>
      </c>
      <c r="H34" s="43">
        <v>348</v>
      </c>
      <c r="I34" s="43">
        <v>335</v>
      </c>
      <c r="J34" s="43">
        <v>550</v>
      </c>
      <c r="K34" s="43">
        <v>390</v>
      </c>
      <c r="L34" s="43">
        <v>371</v>
      </c>
    </row>
    <row r="35" spans="1:12" x14ac:dyDescent="0.2">
      <c r="A35" s="42" t="s">
        <v>63</v>
      </c>
      <c r="B35" s="43">
        <v>659828</v>
      </c>
      <c r="C35" s="43">
        <v>260058</v>
      </c>
      <c r="D35" s="43">
        <v>663388</v>
      </c>
      <c r="E35" s="43">
        <v>263494</v>
      </c>
      <c r="F35" s="43">
        <v>661500</v>
      </c>
      <c r="G35" s="43">
        <v>261600</v>
      </c>
      <c r="H35" s="43">
        <v>375</v>
      </c>
      <c r="I35" s="43">
        <v>327</v>
      </c>
      <c r="J35" s="43">
        <v>590</v>
      </c>
      <c r="K35" s="43">
        <v>436</v>
      </c>
      <c r="L35" s="43">
        <v>429</v>
      </c>
    </row>
    <row r="36" spans="1:12" x14ac:dyDescent="0.2">
      <c r="A36" s="42" t="s">
        <v>64</v>
      </c>
      <c r="B36" s="43">
        <v>665585</v>
      </c>
      <c r="C36" s="43">
        <v>255292</v>
      </c>
      <c r="D36" s="43">
        <v>670613</v>
      </c>
      <c r="E36" s="43">
        <v>259387</v>
      </c>
      <c r="F36" s="43">
        <v>666300</v>
      </c>
      <c r="G36" s="43">
        <v>257800</v>
      </c>
      <c r="H36" s="43">
        <v>390</v>
      </c>
      <c r="I36" s="43">
        <v>356</v>
      </c>
      <c r="J36" s="43">
        <v>853</v>
      </c>
      <c r="K36" s="43">
        <v>476</v>
      </c>
      <c r="L36" s="43">
        <v>447</v>
      </c>
    </row>
    <row r="37" spans="1:12" x14ac:dyDescent="0.2">
      <c r="A37" s="42" t="s">
        <v>65</v>
      </c>
      <c r="B37" s="43">
        <v>660265</v>
      </c>
      <c r="C37" s="43">
        <v>250427</v>
      </c>
      <c r="D37" s="43">
        <v>662637</v>
      </c>
      <c r="E37" s="43">
        <v>253637</v>
      </c>
      <c r="F37" s="43">
        <v>661800</v>
      </c>
      <c r="G37" s="43">
        <v>251600</v>
      </c>
      <c r="H37" s="43">
        <v>384</v>
      </c>
      <c r="I37" s="43">
        <v>347</v>
      </c>
      <c r="J37" s="43">
        <v>540</v>
      </c>
      <c r="K37" s="43">
        <v>402</v>
      </c>
      <c r="L37" s="43">
        <v>398</v>
      </c>
    </row>
    <row r="38" spans="1:12" x14ac:dyDescent="0.2">
      <c r="A38" s="42" t="s">
        <v>66</v>
      </c>
      <c r="B38" s="43">
        <v>659219</v>
      </c>
      <c r="C38" s="43">
        <v>262889</v>
      </c>
      <c r="D38" s="43">
        <v>663544</v>
      </c>
      <c r="E38" s="43">
        <v>266682</v>
      </c>
      <c r="F38" s="43">
        <v>661700</v>
      </c>
      <c r="G38" s="43">
        <v>264800</v>
      </c>
      <c r="H38" s="43">
        <v>370</v>
      </c>
      <c r="I38" s="43">
        <v>327</v>
      </c>
      <c r="J38" s="43">
        <v>553</v>
      </c>
      <c r="K38" s="43">
        <v>386</v>
      </c>
      <c r="L38" s="43">
        <v>358</v>
      </c>
    </row>
    <row r="39" spans="1:12" x14ac:dyDescent="0.2">
      <c r="A39" s="42" t="s">
        <v>67</v>
      </c>
      <c r="B39" s="43">
        <v>667735</v>
      </c>
      <c r="C39" s="43">
        <v>251220</v>
      </c>
      <c r="D39" s="43">
        <v>675619</v>
      </c>
      <c r="E39" s="43">
        <v>257686</v>
      </c>
      <c r="F39" s="43">
        <v>669800</v>
      </c>
      <c r="G39" s="43">
        <v>255100</v>
      </c>
      <c r="H39" s="43">
        <v>410</v>
      </c>
      <c r="I39" s="43">
        <v>380</v>
      </c>
      <c r="J39" s="43">
        <v>559</v>
      </c>
      <c r="K39" s="43">
        <v>437</v>
      </c>
      <c r="L39" s="43">
        <v>426</v>
      </c>
    </row>
    <row r="40" spans="1:12" x14ac:dyDescent="0.2">
      <c r="A40" s="42" t="s">
        <v>68</v>
      </c>
      <c r="B40" s="43">
        <v>666842</v>
      </c>
      <c r="C40" s="43">
        <v>259040</v>
      </c>
      <c r="D40" s="43">
        <v>669684</v>
      </c>
      <c r="E40" s="43">
        <v>262781</v>
      </c>
      <c r="F40" s="43">
        <v>668700</v>
      </c>
      <c r="G40" s="43">
        <v>261600</v>
      </c>
      <c r="H40" s="43">
        <v>448</v>
      </c>
      <c r="I40" s="43">
        <v>427</v>
      </c>
      <c r="J40" s="43">
        <v>809</v>
      </c>
      <c r="K40" s="43">
        <v>519</v>
      </c>
      <c r="L40" s="43">
        <v>499</v>
      </c>
    </row>
    <row r="41" spans="1:12" x14ac:dyDescent="0.2">
      <c r="A41" s="42" t="s">
        <v>69</v>
      </c>
      <c r="B41" s="43">
        <v>673186</v>
      </c>
      <c r="C41" s="43">
        <v>239392</v>
      </c>
      <c r="D41" s="43">
        <v>675426</v>
      </c>
      <c r="E41" s="43">
        <v>242550</v>
      </c>
      <c r="F41" s="43">
        <v>674200</v>
      </c>
      <c r="G41" s="43">
        <v>241300</v>
      </c>
      <c r="H41" s="43">
        <v>570</v>
      </c>
      <c r="I41" s="43">
        <v>519</v>
      </c>
      <c r="J41" s="43">
        <v>635</v>
      </c>
      <c r="K41" s="43">
        <v>581</v>
      </c>
      <c r="L41" s="43">
        <v>581</v>
      </c>
    </row>
    <row r="42" spans="1:12" x14ac:dyDescent="0.2">
      <c r="A42" s="42" t="s">
        <v>70</v>
      </c>
      <c r="B42" s="43">
        <v>669480</v>
      </c>
      <c r="C42" s="43">
        <v>243789</v>
      </c>
      <c r="D42" s="43">
        <v>673335</v>
      </c>
      <c r="E42" s="43">
        <v>246459</v>
      </c>
      <c r="F42" s="43">
        <v>670800</v>
      </c>
      <c r="G42" s="43">
        <v>244800</v>
      </c>
      <c r="H42" s="43">
        <v>552</v>
      </c>
      <c r="I42" s="43">
        <v>508</v>
      </c>
      <c r="J42" s="43">
        <v>665</v>
      </c>
      <c r="K42" s="43">
        <v>587</v>
      </c>
      <c r="L42" s="43">
        <v>577</v>
      </c>
    </row>
    <row r="43" spans="1:12" x14ac:dyDescent="0.2">
      <c r="A43" s="42" t="s">
        <v>71</v>
      </c>
      <c r="B43" s="43">
        <v>665142</v>
      </c>
      <c r="C43" s="43">
        <v>243377</v>
      </c>
      <c r="D43" s="43">
        <v>669059</v>
      </c>
      <c r="E43" s="43">
        <v>247202</v>
      </c>
      <c r="F43" s="43">
        <v>668400</v>
      </c>
      <c r="G43" s="43">
        <v>244800</v>
      </c>
      <c r="H43" s="43">
        <v>383</v>
      </c>
      <c r="I43" s="43">
        <v>359</v>
      </c>
      <c r="J43" s="43">
        <v>470</v>
      </c>
      <c r="K43" s="43">
        <v>400</v>
      </c>
      <c r="L43" s="43">
        <v>390</v>
      </c>
    </row>
    <row r="44" spans="1:12" x14ac:dyDescent="0.2">
      <c r="A44" s="42" t="s">
        <v>72</v>
      </c>
      <c r="B44" s="43">
        <v>661581</v>
      </c>
      <c r="C44" s="43">
        <v>241198</v>
      </c>
      <c r="D44" s="43">
        <v>664173</v>
      </c>
      <c r="E44" s="43">
        <v>243376</v>
      </c>
      <c r="F44" s="43">
        <v>662800</v>
      </c>
      <c r="G44" s="43">
        <v>242000</v>
      </c>
      <c r="H44" s="43">
        <v>500</v>
      </c>
      <c r="I44" s="43">
        <v>456</v>
      </c>
      <c r="J44" s="43">
        <v>570</v>
      </c>
      <c r="K44" s="43">
        <v>513</v>
      </c>
      <c r="L44" s="43">
        <v>510</v>
      </c>
    </row>
    <row r="45" spans="1:12" x14ac:dyDescent="0.2">
      <c r="A45" s="42" t="s">
        <v>73</v>
      </c>
      <c r="B45" s="43">
        <v>659496</v>
      </c>
      <c r="C45" s="43">
        <v>246568</v>
      </c>
      <c r="D45" s="43">
        <v>662366</v>
      </c>
      <c r="E45" s="43">
        <v>249915</v>
      </c>
      <c r="F45" s="43">
        <v>660500</v>
      </c>
      <c r="G45" s="43">
        <v>248400</v>
      </c>
      <c r="H45" s="43">
        <v>415</v>
      </c>
      <c r="I45" s="43">
        <v>405</v>
      </c>
      <c r="J45" s="43">
        <v>542</v>
      </c>
      <c r="K45" s="43">
        <v>432</v>
      </c>
      <c r="L45" s="43">
        <v>420</v>
      </c>
    </row>
    <row r="46" spans="1:12" x14ac:dyDescent="0.2">
      <c r="A46" s="42" t="s">
        <v>74</v>
      </c>
      <c r="B46" s="43">
        <v>666886</v>
      </c>
      <c r="C46" s="43">
        <v>245593</v>
      </c>
      <c r="D46" s="43">
        <v>668978</v>
      </c>
      <c r="E46" s="43">
        <v>248186</v>
      </c>
      <c r="F46" s="43">
        <v>668100</v>
      </c>
      <c r="G46" s="43">
        <v>247000</v>
      </c>
      <c r="H46" s="43">
        <v>395</v>
      </c>
      <c r="I46" s="43">
        <v>356</v>
      </c>
      <c r="J46" s="43">
        <v>552</v>
      </c>
      <c r="K46" s="43">
        <v>406</v>
      </c>
      <c r="L46" s="43">
        <v>386</v>
      </c>
    </row>
    <row r="47" spans="1:12" x14ac:dyDescent="0.2">
      <c r="A47" s="42" t="s">
        <v>75</v>
      </c>
      <c r="B47" s="43">
        <v>664531</v>
      </c>
      <c r="C47" s="43">
        <v>245722</v>
      </c>
      <c r="D47" s="43">
        <v>667228</v>
      </c>
      <c r="E47" s="43">
        <v>247876</v>
      </c>
      <c r="F47" s="43">
        <v>665900</v>
      </c>
      <c r="G47" s="43">
        <v>246900</v>
      </c>
      <c r="H47" s="43">
        <v>373</v>
      </c>
      <c r="I47" s="43">
        <v>355</v>
      </c>
      <c r="J47" s="43">
        <v>466</v>
      </c>
      <c r="K47" s="43">
        <v>387</v>
      </c>
      <c r="L47" s="43">
        <v>385</v>
      </c>
    </row>
    <row r="48" spans="1:12" x14ac:dyDescent="0.2">
      <c r="A48" s="42" t="s">
        <v>76</v>
      </c>
      <c r="B48" s="43">
        <v>659966</v>
      </c>
      <c r="C48" s="43">
        <v>247230</v>
      </c>
      <c r="D48" s="43">
        <v>663594</v>
      </c>
      <c r="E48" s="43">
        <v>250946</v>
      </c>
      <c r="F48" s="43">
        <v>661600</v>
      </c>
      <c r="G48" s="43">
        <v>248800</v>
      </c>
      <c r="H48" s="43">
        <v>474</v>
      </c>
      <c r="I48" s="43">
        <v>443</v>
      </c>
      <c r="J48" s="43">
        <v>587</v>
      </c>
      <c r="K48" s="43">
        <v>513</v>
      </c>
      <c r="L48" s="43">
        <v>516</v>
      </c>
    </row>
    <row r="49" spans="1:12" x14ac:dyDescent="0.2">
      <c r="A49" s="42" t="s">
        <v>77</v>
      </c>
      <c r="B49" s="43">
        <v>666601</v>
      </c>
      <c r="C49" s="43">
        <v>241444</v>
      </c>
      <c r="D49" s="43">
        <v>669925</v>
      </c>
      <c r="E49" s="43">
        <v>243574</v>
      </c>
      <c r="F49" s="43">
        <v>668400</v>
      </c>
      <c r="G49" s="43">
        <v>242700</v>
      </c>
      <c r="H49" s="43">
        <v>408</v>
      </c>
      <c r="I49" s="43">
        <v>379</v>
      </c>
      <c r="J49" s="43">
        <v>473</v>
      </c>
      <c r="K49" s="43">
        <v>427</v>
      </c>
      <c r="L49" s="43">
        <v>435</v>
      </c>
    </row>
    <row r="50" spans="1:12" x14ac:dyDescent="0.2">
      <c r="A50" s="42" t="s">
        <v>323</v>
      </c>
      <c r="B50" s="43">
        <v>659853</v>
      </c>
      <c r="C50" s="43">
        <v>241729</v>
      </c>
      <c r="D50" s="43">
        <v>661849</v>
      </c>
      <c r="E50" s="43">
        <v>243313</v>
      </c>
      <c r="F50" s="43">
        <v>661100</v>
      </c>
      <c r="G50" s="43">
        <v>242800</v>
      </c>
      <c r="H50" s="43">
        <v>473</v>
      </c>
      <c r="I50" s="43">
        <v>459</v>
      </c>
      <c r="J50" s="43">
        <v>641</v>
      </c>
      <c r="K50" s="43">
        <v>531</v>
      </c>
      <c r="L50" s="43">
        <v>516</v>
      </c>
    </row>
    <row r="51" spans="1:12" x14ac:dyDescent="0.2">
      <c r="A51" s="42" t="s">
        <v>78</v>
      </c>
      <c r="B51" s="43">
        <v>670848</v>
      </c>
      <c r="C51" s="43">
        <v>237890</v>
      </c>
      <c r="D51" s="43">
        <v>674909</v>
      </c>
      <c r="E51" s="43">
        <v>240528</v>
      </c>
      <c r="F51" s="43">
        <v>672200</v>
      </c>
      <c r="G51" s="43">
        <v>238800</v>
      </c>
      <c r="H51" s="43">
        <v>398</v>
      </c>
      <c r="I51" s="43">
        <v>381</v>
      </c>
      <c r="J51" s="43">
        <v>556</v>
      </c>
      <c r="K51" s="43">
        <v>440</v>
      </c>
      <c r="L51" s="43">
        <v>440</v>
      </c>
    </row>
    <row r="52" spans="1:12" x14ac:dyDescent="0.2">
      <c r="A52" s="42" t="s">
        <v>79</v>
      </c>
      <c r="B52" s="43">
        <v>663268</v>
      </c>
      <c r="C52" s="43">
        <v>245984</v>
      </c>
      <c r="D52" s="43">
        <v>665654</v>
      </c>
      <c r="E52" s="43">
        <v>250207</v>
      </c>
      <c r="F52" s="43">
        <v>664600</v>
      </c>
      <c r="G52" s="43">
        <v>247800</v>
      </c>
      <c r="H52" s="43">
        <v>404</v>
      </c>
      <c r="I52" s="43">
        <v>348</v>
      </c>
      <c r="J52" s="43">
        <v>502</v>
      </c>
      <c r="K52" s="43">
        <v>418</v>
      </c>
      <c r="L52" s="43">
        <v>412</v>
      </c>
    </row>
    <row r="53" spans="1:12" x14ac:dyDescent="0.2">
      <c r="A53" s="42" t="s">
        <v>80</v>
      </c>
      <c r="B53" s="43">
        <v>671123</v>
      </c>
      <c r="C53" s="43">
        <v>239643</v>
      </c>
      <c r="D53" s="43">
        <v>673993</v>
      </c>
      <c r="E53" s="43">
        <v>241752</v>
      </c>
      <c r="F53" s="43">
        <v>672100</v>
      </c>
      <c r="G53" s="43">
        <v>240500</v>
      </c>
      <c r="H53" s="43">
        <v>450</v>
      </c>
      <c r="I53" s="43">
        <v>380</v>
      </c>
      <c r="J53" s="43">
        <v>576</v>
      </c>
      <c r="K53" s="43">
        <v>474</v>
      </c>
      <c r="L53" s="43">
        <v>489</v>
      </c>
    </row>
    <row r="54" spans="1:12" x14ac:dyDescent="0.2">
      <c r="A54" s="42" t="s">
        <v>81</v>
      </c>
      <c r="B54" s="43">
        <v>670509</v>
      </c>
      <c r="C54" s="43">
        <v>242248</v>
      </c>
      <c r="D54" s="43">
        <v>673930</v>
      </c>
      <c r="E54" s="43">
        <v>245051</v>
      </c>
      <c r="F54" s="43">
        <v>671600</v>
      </c>
      <c r="G54" s="43">
        <v>243200</v>
      </c>
      <c r="H54" s="43">
        <v>557</v>
      </c>
      <c r="I54" s="43">
        <v>465</v>
      </c>
      <c r="J54" s="43">
        <v>672</v>
      </c>
      <c r="K54" s="43">
        <v>576</v>
      </c>
      <c r="L54" s="43">
        <v>583</v>
      </c>
    </row>
    <row r="55" spans="1:12" x14ac:dyDescent="0.2">
      <c r="A55" s="42" t="s">
        <v>82</v>
      </c>
      <c r="B55" s="43">
        <v>669946</v>
      </c>
      <c r="C55" s="43">
        <v>245772</v>
      </c>
      <c r="D55" s="43">
        <v>673235</v>
      </c>
      <c r="E55" s="43">
        <v>248013</v>
      </c>
      <c r="F55" s="43">
        <v>671100</v>
      </c>
      <c r="G55" s="43">
        <v>246800</v>
      </c>
      <c r="H55" s="43">
        <v>478</v>
      </c>
      <c r="I55" s="43">
        <v>447</v>
      </c>
      <c r="J55" s="43">
        <v>659</v>
      </c>
      <c r="K55" s="43">
        <v>555</v>
      </c>
      <c r="L55" s="43">
        <v>555</v>
      </c>
    </row>
    <row r="56" spans="1:12" x14ac:dyDescent="0.2">
      <c r="A56" s="42" t="s">
        <v>83</v>
      </c>
      <c r="B56" s="43">
        <v>659579</v>
      </c>
      <c r="C56" s="43">
        <v>238587</v>
      </c>
      <c r="D56" s="43">
        <v>663721</v>
      </c>
      <c r="E56" s="43">
        <v>242113</v>
      </c>
      <c r="F56" s="43">
        <v>661200</v>
      </c>
      <c r="G56" s="43">
        <v>240300</v>
      </c>
      <c r="H56" s="43">
        <v>532</v>
      </c>
      <c r="I56" s="43">
        <v>506</v>
      </c>
      <c r="J56" s="43">
        <v>705</v>
      </c>
      <c r="K56" s="43">
        <v>578</v>
      </c>
      <c r="L56" s="43">
        <v>565</v>
      </c>
    </row>
    <row r="57" spans="1:12" x14ac:dyDescent="0.2">
      <c r="A57" s="42" t="s">
        <v>84</v>
      </c>
      <c r="B57" s="43">
        <v>662234</v>
      </c>
      <c r="C57" s="43">
        <v>248768</v>
      </c>
      <c r="D57" s="43">
        <v>664631</v>
      </c>
      <c r="E57" s="43">
        <v>251434</v>
      </c>
      <c r="F57" s="43">
        <v>663400</v>
      </c>
      <c r="G57" s="43">
        <v>250500</v>
      </c>
      <c r="H57" s="43">
        <v>391</v>
      </c>
      <c r="I57" s="43">
        <v>347</v>
      </c>
      <c r="J57" s="43">
        <v>513</v>
      </c>
      <c r="K57" s="43">
        <v>417</v>
      </c>
      <c r="L57" s="43">
        <v>395</v>
      </c>
    </row>
    <row r="58" spans="1:12" x14ac:dyDescent="0.2">
      <c r="A58" s="42" t="s">
        <v>85</v>
      </c>
      <c r="B58" s="43">
        <v>662485</v>
      </c>
      <c r="C58" s="43">
        <v>239322</v>
      </c>
      <c r="D58" s="43">
        <v>664320</v>
      </c>
      <c r="E58" s="43">
        <v>241807</v>
      </c>
      <c r="F58" s="43">
        <v>663300</v>
      </c>
      <c r="G58" s="43">
        <v>240900</v>
      </c>
      <c r="H58" s="43">
        <v>531</v>
      </c>
      <c r="I58" s="43">
        <v>514</v>
      </c>
      <c r="J58" s="43">
        <v>631</v>
      </c>
      <c r="K58" s="43">
        <v>559</v>
      </c>
      <c r="L58" s="43">
        <v>558</v>
      </c>
    </row>
    <row r="59" spans="1:12" x14ac:dyDescent="0.2">
      <c r="A59" s="42" t="s">
        <v>86</v>
      </c>
      <c r="B59" s="43">
        <v>668847</v>
      </c>
      <c r="C59" s="43">
        <v>240168</v>
      </c>
      <c r="D59" s="43">
        <v>673568</v>
      </c>
      <c r="E59" s="43">
        <v>243305</v>
      </c>
      <c r="F59" s="43">
        <v>671300</v>
      </c>
      <c r="G59" s="43">
        <v>241600</v>
      </c>
      <c r="H59" s="43">
        <v>405</v>
      </c>
      <c r="I59" s="43">
        <v>378</v>
      </c>
      <c r="J59" s="43">
        <v>593</v>
      </c>
      <c r="K59" s="43">
        <v>446</v>
      </c>
      <c r="L59" s="43">
        <v>422</v>
      </c>
    </row>
    <row r="60" spans="1:12" x14ac:dyDescent="0.2">
      <c r="A60" s="42" t="s">
        <v>87</v>
      </c>
      <c r="B60" s="43">
        <v>658421</v>
      </c>
      <c r="C60" s="43">
        <v>242684</v>
      </c>
      <c r="D60" s="43">
        <v>662487</v>
      </c>
      <c r="E60" s="43">
        <v>247953</v>
      </c>
      <c r="F60" s="43">
        <v>660900</v>
      </c>
      <c r="G60" s="43">
        <v>244400</v>
      </c>
      <c r="H60" s="43">
        <v>431</v>
      </c>
      <c r="I60" s="43">
        <v>408</v>
      </c>
      <c r="J60" s="43">
        <v>710</v>
      </c>
      <c r="K60" s="43">
        <v>483</v>
      </c>
      <c r="L60" s="43">
        <v>438</v>
      </c>
    </row>
    <row r="61" spans="1:12" x14ac:dyDescent="0.2">
      <c r="A61" s="42" t="s">
        <v>88</v>
      </c>
      <c r="B61" s="43">
        <v>668422</v>
      </c>
      <c r="C61" s="43">
        <v>245870</v>
      </c>
      <c r="D61" s="43">
        <v>670284</v>
      </c>
      <c r="E61" s="43">
        <v>248410</v>
      </c>
      <c r="F61" s="43">
        <v>669800</v>
      </c>
      <c r="G61" s="43">
        <v>246800</v>
      </c>
      <c r="H61" s="43">
        <v>563</v>
      </c>
      <c r="I61" s="43">
        <v>429</v>
      </c>
      <c r="J61" s="43">
        <v>733</v>
      </c>
      <c r="K61" s="43">
        <v>565</v>
      </c>
      <c r="L61" s="43">
        <v>558</v>
      </c>
    </row>
    <row r="62" spans="1:12" x14ac:dyDescent="0.2">
      <c r="A62" s="42" t="s">
        <v>89</v>
      </c>
      <c r="B62" s="43">
        <v>661312</v>
      </c>
      <c r="C62" s="43">
        <v>242881</v>
      </c>
      <c r="D62" s="43">
        <v>666559</v>
      </c>
      <c r="E62" s="43">
        <v>247395</v>
      </c>
      <c r="F62" s="43">
        <v>663400</v>
      </c>
      <c r="G62" s="43">
        <v>244700</v>
      </c>
      <c r="H62" s="43">
        <v>423</v>
      </c>
      <c r="I62" s="43">
        <v>409</v>
      </c>
      <c r="J62" s="43">
        <v>546</v>
      </c>
      <c r="K62" s="43">
        <v>447</v>
      </c>
      <c r="L62" s="43">
        <v>438</v>
      </c>
    </row>
    <row r="63" spans="1:12" x14ac:dyDescent="0.2">
      <c r="A63" s="42" t="s">
        <v>90</v>
      </c>
      <c r="B63" s="43">
        <v>667946</v>
      </c>
      <c r="C63" s="43">
        <v>242817</v>
      </c>
      <c r="D63" s="43">
        <v>670788</v>
      </c>
      <c r="E63" s="43">
        <v>246276</v>
      </c>
      <c r="F63" s="43">
        <v>669600</v>
      </c>
      <c r="G63" s="43">
        <v>244200</v>
      </c>
      <c r="H63" s="43">
        <v>405</v>
      </c>
      <c r="I63" s="43">
        <v>379</v>
      </c>
      <c r="J63" s="43">
        <v>540</v>
      </c>
      <c r="K63" s="43">
        <v>432</v>
      </c>
      <c r="L63" s="43">
        <v>412</v>
      </c>
    </row>
    <row r="64" spans="1:12" x14ac:dyDescent="0.2">
      <c r="A64" s="42" t="s">
        <v>91</v>
      </c>
      <c r="B64" s="43">
        <v>674946</v>
      </c>
      <c r="C64" s="43">
        <v>240940</v>
      </c>
      <c r="D64" s="43">
        <v>676827</v>
      </c>
      <c r="E64" s="43">
        <v>243155</v>
      </c>
      <c r="F64" s="43">
        <v>675700</v>
      </c>
      <c r="G64" s="43">
        <v>241800</v>
      </c>
      <c r="H64" s="43">
        <v>679</v>
      </c>
      <c r="I64" s="43">
        <v>582</v>
      </c>
      <c r="J64" s="43">
        <v>679</v>
      </c>
      <c r="K64" s="43">
        <v>648</v>
      </c>
      <c r="L64" s="43">
        <v>651</v>
      </c>
    </row>
    <row r="65" spans="1:12" x14ac:dyDescent="0.2">
      <c r="A65" s="42" t="s">
        <v>92</v>
      </c>
      <c r="B65" s="43">
        <v>649713</v>
      </c>
      <c r="C65" s="43">
        <v>251308</v>
      </c>
      <c r="D65" s="43">
        <v>654487</v>
      </c>
      <c r="E65" s="43">
        <v>253095</v>
      </c>
      <c r="F65" s="43">
        <v>652900</v>
      </c>
      <c r="G65" s="43">
        <v>252000</v>
      </c>
      <c r="H65" s="43">
        <v>366</v>
      </c>
      <c r="I65" s="43">
        <v>348</v>
      </c>
      <c r="J65" s="43">
        <v>751</v>
      </c>
      <c r="K65" s="43">
        <v>451</v>
      </c>
      <c r="L65" s="43">
        <v>424</v>
      </c>
    </row>
    <row r="66" spans="1:12" x14ac:dyDescent="0.2">
      <c r="A66" s="42" t="s">
        <v>93</v>
      </c>
      <c r="B66" s="43">
        <v>656513</v>
      </c>
      <c r="C66" s="43">
        <v>252699</v>
      </c>
      <c r="D66" s="43">
        <v>659973</v>
      </c>
      <c r="E66" s="43">
        <v>254850</v>
      </c>
      <c r="F66" s="43">
        <v>657500</v>
      </c>
      <c r="G66" s="43">
        <v>254300</v>
      </c>
      <c r="H66" s="43">
        <v>408</v>
      </c>
      <c r="I66" s="43">
        <v>392</v>
      </c>
      <c r="J66" s="43">
        <v>630</v>
      </c>
      <c r="K66" s="43">
        <v>426</v>
      </c>
      <c r="L66" s="43">
        <v>405</v>
      </c>
    </row>
    <row r="67" spans="1:12" x14ac:dyDescent="0.2">
      <c r="A67" s="42" t="s">
        <v>94</v>
      </c>
      <c r="B67" s="43">
        <v>659609</v>
      </c>
      <c r="C67" s="43">
        <v>252863</v>
      </c>
      <c r="D67" s="43">
        <v>661766</v>
      </c>
      <c r="E67" s="43">
        <v>255730</v>
      </c>
      <c r="F67" s="43">
        <v>660800</v>
      </c>
      <c r="G67" s="43">
        <v>254400</v>
      </c>
      <c r="H67" s="43">
        <v>397</v>
      </c>
      <c r="I67" s="43">
        <v>336</v>
      </c>
      <c r="J67" s="43">
        <v>417</v>
      </c>
      <c r="K67" s="43">
        <v>394</v>
      </c>
      <c r="L67" s="43">
        <v>399</v>
      </c>
    </row>
    <row r="68" spans="1:12" x14ac:dyDescent="0.2">
      <c r="A68" s="42" t="s">
        <v>95</v>
      </c>
      <c r="B68" s="43">
        <v>647843</v>
      </c>
      <c r="C68" s="43">
        <v>259155</v>
      </c>
      <c r="D68" s="43">
        <v>650182</v>
      </c>
      <c r="E68" s="43">
        <v>262572</v>
      </c>
      <c r="F68" s="43">
        <v>648600</v>
      </c>
      <c r="G68" s="43">
        <v>260600</v>
      </c>
      <c r="H68" s="43">
        <v>404</v>
      </c>
      <c r="I68" s="43">
        <v>398</v>
      </c>
      <c r="J68" s="43">
        <v>579</v>
      </c>
      <c r="K68" s="43">
        <v>456</v>
      </c>
      <c r="L68" s="43">
        <v>449</v>
      </c>
    </row>
    <row r="69" spans="1:12" x14ac:dyDescent="0.2">
      <c r="A69" s="42" t="s">
        <v>96</v>
      </c>
      <c r="B69" s="43">
        <v>655158</v>
      </c>
      <c r="C69" s="43">
        <v>257100</v>
      </c>
      <c r="D69" s="43">
        <v>660178</v>
      </c>
      <c r="E69" s="43">
        <v>262214</v>
      </c>
      <c r="F69" s="43">
        <v>657900</v>
      </c>
      <c r="G69" s="43">
        <v>259400</v>
      </c>
      <c r="H69" s="43">
        <v>352</v>
      </c>
      <c r="I69" s="43">
        <v>327</v>
      </c>
      <c r="J69" s="43">
        <v>516</v>
      </c>
      <c r="K69" s="43">
        <v>360</v>
      </c>
      <c r="L69" s="43">
        <v>346</v>
      </c>
    </row>
    <row r="70" spans="1:12" x14ac:dyDescent="0.2">
      <c r="A70" s="42" t="s">
        <v>97</v>
      </c>
      <c r="B70" s="43">
        <v>649083</v>
      </c>
      <c r="C70" s="43">
        <v>258172</v>
      </c>
      <c r="D70" s="43">
        <v>652261</v>
      </c>
      <c r="E70" s="43">
        <v>262861</v>
      </c>
      <c r="F70" s="43">
        <v>650100</v>
      </c>
      <c r="G70" s="43">
        <v>260100</v>
      </c>
      <c r="H70" s="43">
        <v>430</v>
      </c>
      <c r="I70" s="43">
        <v>418</v>
      </c>
      <c r="J70" s="43">
        <v>648</v>
      </c>
      <c r="K70" s="43">
        <v>513</v>
      </c>
      <c r="L70" s="43">
        <v>501</v>
      </c>
    </row>
    <row r="71" spans="1:12" x14ac:dyDescent="0.2">
      <c r="A71" s="42" t="s">
        <v>98</v>
      </c>
      <c r="B71" s="43">
        <v>648466</v>
      </c>
      <c r="C71" s="43">
        <v>261283</v>
      </c>
      <c r="D71" s="43">
        <v>651323</v>
      </c>
      <c r="E71" s="43">
        <v>263443</v>
      </c>
      <c r="F71" s="43">
        <v>649800</v>
      </c>
      <c r="G71" s="43">
        <v>262000</v>
      </c>
      <c r="H71" s="43">
        <v>457</v>
      </c>
      <c r="I71" s="43">
        <v>428</v>
      </c>
      <c r="J71" s="43">
        <v>656</v>
      </c>
      <c r="K71" s="43">
        <v>533</v>
      </c>
      <c r="L71" s="43">
        <v>529</v>
      </c>
    </row>
    <row r="72" spans="1:12" x14ac:dyDescent="0.2">
      <c r="A72" s="42" t="s">
        <v>99</v>
      </c>
      <c r="B72" s="43">
        <v>650672</v>
      </c>
      <c r="C72" s="43">
        <v>258360</v>
      </c>
      <c r="D72" s="43">
        <v>652487</v>
      </c>
      <c r="E72" s="43">
        <v>259697</v>
      </c>
      <c r="F72" s="43">
        <v>651900</v>
      </c>
      <c r="G72" s="43">
        <v>258900</v>
      </c>
      <c r="H72" s="43">
        <v>568</v>
      </c>
      <c r="I72" s="43">
        <v>490</v>
      </c>
      <c r="J72" s="43">
        <v>583</v>
      </c>
      <c r="K72" s="43">
        <v>558</v>
      </c>
      <c r="L72" s="43">
        <v>562</v>
      </c>
    </row>
    <row r="73" spans="1:12" x14ac:dyDescent="0.2">
      <c r="A73" s="42" t="s">
        <v>100</v>
      </c>
      <c r="B73" s="43">
        <v>655213</v>
      </c>
      <c r="C73" s="43">
        <v>255952</v>
      </c>
      <c r="D73" s="43">
        <v>657441</v>
      </c>
      <c r="E73" s="43">
        <v>258136</v>
      </c>
      <c r="F73" s="43">
        <v>656300</v>
      </c>
      <c r="G73" s="43">
        <v>257100</v>
      </c>
      <c r="H73" s="43">
        <v>464</v>
      </c>
      <c r="I73" s="43">
        <v>373</v>
      </c>
      <c r="J73" s="43">
        <v>498</v>
      </c>
      <c r="K73" s="43">
        <v>441</v>
      </c>
      <c r="L73" s="43">
        <v>447</v>
      </c>
    </row>
    <row r="74" spans="1:12" x14ac:dyDescent="0.2">
      <c r="A74" s="42" t="s">
        <v>101</v>
      </c>
      <c r="B74" s="43">
        <v>656808</v>
      </c>
      <c r="C74" s="43">
        <v>256018</v>
      </c>
      <c r="D74" s="43">
        <v>659245</v>
      </c>
      <c r="E74" s="43">
        <v>258323</v>
      </c>
      <c r="F74" s="43">
        <v>658300</v>
      </c>
      <c r="G74" s="43">
        <v>257100</v>
      </c>
      <c r="H74" s="43">
        <v>381</v>
      </c>
      <c r="I74" s="43">
        <v>360</v>
      </c>
      <c r="J74" s="43">
        <v>463</v>
      </c>
      <c r="K74" s="43">
        <v>405</v>
      </c>
      <c r="L74" s="43">
        <v>404</v>
      </c>
    </row>
    <row r="75" spans="1:12" x14ac:dyDescent="0.2">
      <c r="A75" s="42" t="s">
        <v>324</v>
      </c>
      <c r="B75" s="43">
        <v>653477</v>
      </c>
      <c r="C75" s="43">
        <v>264560</v>
      </c>
      <c r="D75" s="43">
        <v>655905</v>
      </c>
      <c r="E75" s="43">
        <v>267613</v>
      </c>
      <c r="F75" s="43">
        <v>654400</v>
      </c>
      <c r="G75" s="43">
        <v>266600</v>
      </c>
      <c r="H75" s="43">
        <v>409</v>
      </c>
      <c r="I75" s="43">
        <v>398</v>
      </c>
      <c r="J75" s="43">
        <v>642</v>
      </c>
      <c r="K75" s="43">
        <v>502</v>
      </c>
      <c r="L75" s="43">
        <v>498</v>
      </c>
    </row>
    <row r="76" spans="1:12" x14ac:dyDescent="0.2">
      <c r="A76" s="42" t="s">
        <v>102</v>
      </c>
      <c r="B76" s="43">
        <v>650298</v>
      </c>
      <c r="C76" s="43">
        <v>256817</v>
      </c>
      <c r="D76" s="43">
        <v>652832</v>
      </c>
      <c r="E76" s="43">
        <v>259037</v>
      </c>
      <c r="F76" s="43">
        <v>651900</v>
      </c>
      <c r="G76" s="43">
        <v>257900</v>
      </c>
      <c r="H76" s="43">
        <v>568</v>
      </c>
      <c r="I76" s="43">
        <v>482</v>
      </c>
      <c r="J76" s="43">
        <v>753</v>
      </c>
      <c r="K76" s="43">
        <v>582</v>
      </c>
      <c r="L76" s="43">
        <v>568</v>
      </c>
    </row>
    <row r="77" spans="1:12" x14ac:dyDescent="0.2">
      <c r="A77" s="42" t="s">
        <v>103</v>
      </c>
      <c r="B77" s="43">
        <v>655904</v>
      </c>
      <c r="C77" s="43">
        <v>253104</v>
      </c>
      <c r="D77" s="43">
        <v>660466</v>
      </c>
      <c r="E77" s="43">
        <v>256424</v>
      </c>
      <c r="F77" s="43">
        <v>657700</v>
      </c>
      <c r="G77" s="43">
        <v>254800</v>
      </c>
      <c r="H77" s="43">
        <v>394</v>
      </c>
      <c r="I77" s="43">
        <v>384</v>
      </c>
      <c r="J77" s="43">
        <v>611</v>
      </c>
      <c r="K77" s="43">
        <v>413</v>
      </c>
      <c r="L77" s="43">
        <v>393</v>
      </c>
    </row>
    <row r="78" spans="1:12" x14ac:dyDescent="0.2">
      <c r="A78" s="42" t="s">
        <v>104</v>
      </c>
      <c r="B78" s="43">
        <v>655028</v>
      </c>
      <c r="C78" s="43">
        <v>265560</v>
      </c>
      <c r="D78" s="43">
        <v>657914</v>
      </c>
      <c r="E78" s="43">
        <v>268547</v>
      </c>
      <c r="F78" s="43">
        <v>656200</v>
      </c>
      <c r="G78" s="43">
        <v>266500</v>
      </c>
      <c r="H78" s="43">
        <v>491</v>
      </c>
      <c r="I78" s="43">
        <v>410</v>
      </c>
      <c r="J78" s="43">
        <v>626</v>
      </c>
      <c r="K78" s="43">
        <v>523</v>
      </c>
      <c r="L78" s="43">
        <v>524</v>
      </c>
    </row>
    <row r="79" spans="1:12" x14ac:dyDescent="0.2">
      <c r="A79" s="42" t="s">
        <v>105</v>
      </c>
      <c r="B79" s="43">
        <v>650718</v>
      </c>
      <c r="C79" s="43">
        <v>262267</v>
      </c>
      <c r="D79" s="43">
        <v>654259</v>
      </c>
      <c r="E79" s="43">
        <v>264182</v>
      </c>
      <c r="F79" s="43">
        <v>652900</v>
      </c>
      <c r="G79" s="43">
        <v>263300</v>
      </c>
      <c r="H79" s="43">
        <v>482</v>
      </c>
      <c r="I79" s="43">
        <v>441</v>
      </c>
      <c r="J79" s="43">
        <v>666</v>
      </c>
      <c r="K79" s="43">
        <v>535</v>
      </c>
      <c r="L79" s="43">
        <v>535</v>
      </c>
    </row>
    <row r="80" spans="1:12" x14ac:dyDescent="0.2">
      <c r="A80" s="42" t="s">
        <v>106</v>
      </c>
      <c r="B80" s="43">
        <v>659051</v>
      </c>
      <c r="C80" s="43">
        <v>255140</v>
      </c>
      <c r="D80" s="43">
        <v>661766</v>
      </c>
      <c r="E80" s="43">
        <v>256937</v>
      </c>
      <c r="F80" s="43">
        <v>660400</v>
      </c>
      <c r="G80" s="43">
        <v>256600</v>
      </c>
      <c r="H80" s="43">
        <v>365</v>
      </c>
      <c r="I80" s="43">
        <v>336</v>
      </c>
      <c r="J80" s="43">
        <v>493</v>
      </c>
      <c r="K80" s="43">
        <v>388</v>
      </c>
      <c r="L80" s="43">
        <v>390</v>
      </c>
    </row>
    <row r="81" spans="1:12" x14ac:dyDescent="0.2">
      <c r="A81" s="42" t="s">
        <v>107</v>
      </c>
      <c r="B81" s="43">
        <v>651927</v>
      </c>
      <c r="C81" s="43">
        <v>260480</v>
      </c>
      <c r="D81" s="43">
        <v>656108</v>
      </c>
      <c r="E81" s="43">
        <v>262582</v>
      </c>
      <c r="F81" s="43">
        <v>654200</v>
      </c>
      <c r="G81" s="43">
        <v>261000</v>
      </c>
      <c r="H81" s="43">
        <v>538</v>
      </c>
      <c r="I81" s="43">
        <v>406</v>
      </c>
      <c r="J81" s="43">
        <v>642</v>
      </c>
      <c r="K81" s="43">
        <v>534</v>
      </c>
      <c r="L81" s="43">
        <v>539</v>
      </c>
    </row>
    <row r="82" spans="1:12" x14ac:dyDescent="0.2">
      <c r="A82" s="42" t="s">
        <v>108</v>
      </c>
      <c r="B82" s="43">
        <v>650665</v>
      </c>
      <c r="C82" s="43">
        <v>253007</v>
      </c>
      <c r="D82" s="43">
        <v>652650</v>
      </c>
      <c r="E82" s="43">
        <v>255667</v>
      </c>
      <c r="F82" s="43">
        <v>652200</v>
      </c>
      <c r="G82" s="43">
        <v>254700</v>
      </c>
      <c r="H82" s="43">
        <v>398</v>
      </c>
      <c r="I82" s="43">
        <v>388</v>
      </c>
      <c r="J82" s="43">
        <v>733</v>
      </c>
      <c r="K82" s="43">
        <v>519</v>
      </c>
      <c r="L82" s="43">
        <v>505</v>
      </c>
    </row>
    <row r="83" spans="1:12" x14ac:dyDescent="0.2">
      <c r="A83" s="42" t="s">
        <v>109</v>
      </c>
      <c r="B83" s="43">
        <v>653481</v>
      </c>
      <c r="C83" s="43">
        <v>261573</v>
      </c>
      <c r="D83" s="43">
        <v>658068</v>
      </c>
      <c r="E83" s="43">
        <v>264985</v>
      </c>
      <c r="F83" s="43">
        <v>656500</v>
      </c>
      <c r="G83" s="43">
        <v>263100</v>
      </c>
      <c r="H83" s="43">
        <v>395</v>
      </c>
      <c r="I83" s="43">
        <v>369</v>
      </c>
      <c r="J83" s="43">
        <v>694</v>
      </c>
      <c r="K83" s="43">
        <v>476</v>
      </c>
      <c r="L83" s="43">
        <v>458</v>
      </c>
    </row>
    <row r="84" spans="1:12" x14ac:dyDescent="0.2">
      <c r="A84" s="42" t="s">
        <v>110</v>
      </c>
      <c r="B84" s="43">
        <v>654782</v>
      </c>
      <c r="C84" s="43">
        <v>259335</v>
      </c>
      <c r="D84" s="43">
        <v>657937</v>
      </c>
      <c r="E84" s="43">
        <v>262071</v>
      </c>
      <c r="F84" s="43">
        <v>656500</v>
      </c>
      <c r="G84" s="43">
        <v>260600</v>
      </c>
      <c r="H84" s="43">
        <v>392</v>
      </c>
      <c r="I84" s="43">
        <v>373</v>
      </c>
      <c r="J84" s="43">
        <v>513</v>
      </c>
      <c r="K84" s="43">
        <v>425</v>
      </c>
      <c r="L84" s="43">
        <v>408</v>
      </c>
    </row>
    <row r="85" spans="1:12" x14ac:dyDescent="0.2">
      <c r="A85" s="42" t="s">
        <v>111</v>
      </c>
      <c r="B85" s="43">
        <v>656753</v>
      </c>
      <c r="C85" s="43">
        <v>260408</v>
      </c>
      <c r="D85" s="43">
        <v>659810</v>
      </c>
      <c r="E85" s="43">
        <v>262863</v>
      </c>
      <c r="F85" s="43">
        <v>657700</v>
      </c>
      <c r="G85" s="43">
        <v>262300</v>
      </c>
      <c r="H85" s="43">
        <v>381</v>
      </c>
      <c r="I85" s="43">
        <v>337</v>
      </c>
      <c r="J85" s="43">
        <v>522</v>
      </c>
      <c r="K85" s="43">
        <v>407</v>
      </c>
      <c r="L85" s="43">
        <v>384</v>
      </c>
    </row>
    <row r="86" spans="1:12" x14ac:dyDescent="0.2">
      <c r="A86" s="42" t="s">
        <v>112</v>
      </c>
      <c r="B86" s="43">
        <v>655274</v>
      </c>
      <c r="C86" s="43">
        <v>253910</v>
      </c>
      <c r="D86" s="43">
        <v>657706</v>
      </c>
      <c r="E86" s="43">
        <v>256530</v>
      </c>
      <c r="F86" s="43">
        <v>656300</v>
      </c>
      <c r="G86" s="43">
        <v>255400</v>
      </c>
      <c r="H86" s="43">
        <v>404</v>
      </c>
      <c r="I86" s="43">
        <v>378</v>
      </c>
      <c r="J86" s="43">
        <v>527</v>
      </c>
      <c r="K86" s="43">
        <v>430</v>
      </c>
      <c r="L86" s="43">
        <v>421</v>
      </c>
    </row>
    <row r="87" spans="1:12" x14ac:dyDescent="0.2">
      <c r="A87" s="42" t="s">
        <v>113</v>
      </c>
      <c r="B87" s="43">
        <v>654568</v>
      </c>
      <c r="C87" s="43">
        <v>254790</v>
      </c>
      <c r="D87" s="43">
        <v>655706</v>
      </c>
      <c r="E87" s="43">
        <v>257444</v>
      </c>
      <c r="F87" s="43">
        <v>655100</v>
      </c>
      <c r="G87" s="43">
        <v>255800</v>
      </c>
      <c r="H87" s="43">
        <v>366</v>
      </c>
      <c r="I87" s="43">
        <v>340</v>
      </c>
      <c r="J87" s="43">
        <v>479</v>
      </c>
      <c r="K87" s="43">
        <v>362</v>
      </c>
      <c r="L87" s="43">
        <v>353</v>
      </c>
    </row>
    <row r="88" spans="1:12" x14ac:dyDescent="0.2">
      <c r="A88" s="42" t="s">
        <v>114</v>
      </c>
      <c r="B88" s="43">
        <v>649900</v>
      </c>
      <c r="C88" s="43">
        <v>254712</v>
      </c>
      <c r="D88" s="43">
        <v>654790</v>
      </c>
      <c r="E88" s="43">
        <v>257800</v>
      </c>
      <c r="F88" s="43">
        <v>653100</v>
      </c>
      <c r="G88" s="43">
        <v>255300</v>
      </c>
      <c r="H88" s="43">
        <v>373</v>
      </c>
      <c r="I88" s="43">
        <v>344</v>
      </c>
      <c r="J88" s="43">
        <v>752</v>
      </c>
      <c r="K88" s="43">
        <v>470</v>
      </c>
      <c r="L88" s="43">
        <v>437</v>
      </c>
    </row>
    <row r="89" spans="1:12" x14ac:dyDescent="0.2">
      <c r="A89" s="42" t="s">
        <v>115</v>
      </c>
      <c r="B89" s="43">
        <v>647203</v>
      </c>
      <c r="C89" s="43">
        <v>252709</v>
      </c>
      <c r="D89" s="43">
        <v>651176</v>
      </c>
      <c r="E89" s="43">
        <v>256693</v>
      </c>
      <c r="F89" s="43">
        <v>650000</v>
      </c>
      <c r="G89" s="43">
        <v>254200</v>
      </c>
      <c r="H89" s="43">
        <v>444</v>
      </c>
      <c r="I89" s="43">
        <v>414</v>
      </c>
      <c r="J89" s="43">
        <v>796</v>
      </c>
      <c r="K89" s="43">
        <v>594</v>
      </c>
      <c r="L89" s="43">
        <v>596</v>
      </c>
    </row>
    <row r="90" spans="1:12" x14ac:dyDescent="0.2">
      <c r="A90" s="42" t="s">
        <v>325</v>
      </c>
      <c r="B90" s="43">
        <v>655687</v>
      </c>
      <c r="C90" s="43">
        <v>258537</v>
      </c>
      <c r="D90" s="43">
        <v>657228</v>
      </c>
      <c r="E90" s="43">
        <v>259775</v>
      </c>
      <c r="F90" s="43">
        <v>656600</v>
      </c>
      <c r="G90" s="43">
        <v>259300</v>
      </c>
      <c r="H90" s="43">
        <v>352</v>
      </c>
      <c r="I90" s="43">
        <v>329</v>
      </c>
      <c r="J90" s="43">
        <v>428</v>
      </c>
      <c r="K90" s="43">
        <v>367</v>
      </c>
      <c r="L90" s="43">
        <v>360</v>
      </c>
    </row>
    <row r="91" spans="1:12" x14ac:dyDescent="0.2">
      <c r="A91" s="42" t="s">
        <v>116</v>
      </c>
      <c r="B91" s="43">
        <v>651727</v>
      </c>
      <c r="C91" s="43">
        <v>258374</v>
      </c>
      <c r="D91" s="43">
        <v>656064</v>
      </c>
      <c r="E91" s="43">
        <v>261381</v>
      </c>
      <c r="F91" s="43">
        <v>654100</v>
      </c>
      <c r="G91" s="43">
        <v>259400</v>
      </c>
      <c r="H91" s="43">
        <v>510</v>
      </c>
      <c r="I91" s="43">
        <v>425</v>
      </c>
      <c r="J91" s="43">
        <v>607</v>
      </c>
      <c r="K91" s="43">
        <v>536</v>
      </c>
      <c r="L91" s="43">
        <v>539</v>
      </c>
    </row>
    <row r="92" spans="1:12" x14ac:dyDescent="0.2">
      <c r="A92" s="42" t="s">
        <v>117</v>
      </c>
      <c r="B92" s="43">
        <v>651737</v>
      </c>
      <c r="C92" s="43">
        <v>252062</v>
      </c>
      <c r="D92" s="43">
        <v>654824</v>
      </c>
      <c r="E92" s="43">
        <v>254961</v>
      </c>
      <c r="F92" s="43">
        <v>653500</v>
      </c>
      <c r="G92" s="43">
        <v>254300</v>
      </c>
      <c r="H92" s="43">
        <v>371</v>
      </c>
      <c r="I92" s="43">
        <v>344</v>
      </c>
      <c r="J92" s="43">
        <v>670</v>
      </c>
      <c r="K92" s="43">
        <v>413</v>
      </c>
      <c r="L92" s="43">
        <v>395</v>
      </c>
    </row>
    <row r="93" spans="1:12" x14ac:dyDescent="0.2">
      <c r="A93" s="42" t="s">
        <v>118</v>
      </c>
      <c r="B93" s="43">
        <v>654799</v>
      </c>
      <c r="C93" s="43">
        <v>262123</v>
      </c>
      <c r="D93" s="43">
        <v>659966</v>
      </c>
      <c r="E93" s="43">
        <v>266543</v>
      </c>
      <c r="F93" s="43">
        <v>658500</v>
      </c>
      <c r="G93" s="43">
        <v>264200</v>
      </c>
      <c r="H93" s="43">
        <v>363</v>
      </c>
      <c r="I93" s="43">
        <v>327</v>
      </c>
      <c r="J93" s="43">
        <v>694</v>
      </c>
      <c r="K93" s="43">
        <v>471</v>
      </c>
      <c r="L93" s="43">
        <v>459</v>
      </c>
    </row>
    <row r="94" spans="1:12" x14ac:dyDescent="0.2">
      <c r="A94" s="42" t="s">
        <v>119</v>
      </c>
      <c r="B94" s="43">
        <v>652483</v>
      </c>
      <c r="C94" s="43">
        <v>256837</v>
      </c>
      <c r="D94" s="43">
        <v>656926</v>
      </c>
      <c r="E94" s="43">
        <v>259202</v>
      </c>
      <c r="F94" s="43">
        <v>654400</v>
      </c>
      <c r="G94" s="43">
        <v>258000</v>
      </c>
      <c r="H94" s="43">
        <v>366</v>
      </c>
      <c r="I94" s="43">
        <v>329</v>
      </c>
      <c r="J94" s="43">
        <v>570</v>
      </c>
      <c r="K94" s="43">
        <v>406</v>
      </c>
      <c r="L94" s="43">
        <v>384</v>
      </c>
    </row>
    <row r="95" spans="1:12" x14ac:dyDescent="0.2">
      <c r="A95" s="42" t="s">
        <v>120</v>
      </c>
      <c r="B95" s="43">
        <v>657411</v>
      </c>
      <c r="C95" s="43">
        <v>256865</v>
      </c>
      <c r="D95" s="43">
        <v>660420</v>
      </c>
      <c r="E95" s="43">
        <v>260490</v>
      </c>
      <c r="F95" s="43">
        <v>658400</v>
      </c>
      <c r="G95" s="43">
        <v>259000</v>
      </c>
      <c r="H95" s="43">
        <v>359</v>
      </c>
      <c r="I95" s="43">
        <v>329</v>
      </c>
      <c r="J95" s="43">
        <v>457</v>
      </c>
      <c r="K95" s="43">
        <v>364</v>
      </c>
      <c r="L95" s="43">
        <v>361</v>
      </c>
    </row>
    <row r="96" spans="1:12" x14ac:dyDescent="0.2">
      <c r="A96" s="42" t="s">
        <v>121</v>
      </c>
      <c r="B96" s="43">
        <v>657000</v>
      </c>
      <c r="C96" s="43">
        <v>233232</v>
      </c>
      <c r="D96" s="43">
        <v>659137</v>
      </c>
      <c r="E96" s="43">
        <v>237055</v>
      </c>
      <c r="F96" s="43">
        <v>657800</v>
      </c>
      <c r="G96" s="43">
        <v>235300</v>
      </c>
      <c r="H96" s="43">
        <v>524</v>
      </c>
      <c r="I96" s="43">
        <v>449</v>
      </c>
      <c r="J96" s="43">
        <v>644</v>
      </c>
      <c r="K96" s="43">
        <v>531</v>
      </c>
      <c r="L96" s="43">
        <v>534</v>
      </c>
    </row>
    <row r="97" spans="1:12" x14ac:dyDescent="0.2">
      <c r="A97" s="42" t="s">
        <v>122</v>
      </c>
      <c r="B97" s="43">
        <v>655975</v>
      </c>
      <c r="C97" s="43">
        <v>236775</v>
      </c>
      <c r="D97" s="43">
        <v>657989</v>
      </c>
      <c r="E97" s="43">
        <v>239571</v>
      </c>
      <c r="F97" s="43">
        <v>657300</v>
      </c>
      <c r="G97" s="43">
        <v>238000</v>
      </c>
      <c r="H97" s="43">
        <v>556</v>
      </c>
      <c r="I97" s="43">
        <v>449</v>
      </c>
      <c r="J97" s="43">
        <v>766</v>
      </c>
      <c r="K97" s="43">
        <v>604</v>
      </c>
      <c r="L97" s="43">
        <v>602</v>
      </c>
    </row>
    <row r="98" spans="1:12" x14ac:dyDescent="0.2">
      <c r="A98" s="42" t="s">
        <v>123</v>
      </c>
      <c r="B98" s="43">
        <v>655497</v>
      </c>
      <c r="C98" s="43">
        <v>230884</v>
      </c>
      <c r="D98" s="43">
        <v>656589</v>
      </c>
      <c r="E98" s="43">
        <v>232473</v>
      </c>
      <c r="F98" s="43">
        <v>656200</v>
      </c>
      <c r="G98" s="43">
        <v>231800</v>
      </c>
      <c r="H98" s="43">
        <v>616</v>
      </c>
      <c r="I98" s="43">
        <v>560</v>
      </c>
      <c r="J98" s="43">
        <v>666</v>
      </c>
      <c r="K98" s="43">
        <v>625</v>
      </c>
      <c r="L98" s="43">
        <v>626</v>
      </c>
    </row>
    <row r="99" spans="1:12" x14ac:dyDescent="0.2">
      <c r="A99" s="42" t="s">
        <v>124</v>
      </c>
      <c r="B99" s="43">
        <v>652260</v>
      </c>
      <c r="C99" s="43">
        <v>238976</v>
      </c>
      <c r="D99" s="43">
        <v>655626</v>
      </c>
      <c r="E99" s="43">
        <v>242730</v>
      </c>
      <c r="F99" s="43">
        <v>654300</v>
      </c>
      <c r="G99" s="43">
        <v>241400</v>
      </c>
      <c r="H99" s="43">
        <v>555</v>
      </c>
      <c r="I99" s="43">
        <v>496</v>
      </c>
      <c r="J99" s="43">
        <v>762</v>
      </c>
      <c r="K99" s="43">
        <v>606</v>
      </c>
      <c r="L99" s="43">
        <v>593</v>
      </c>
    </row>
    <row r="100" spans="1:12" x14ac:dyDescent="0.2">
      <c r="A100" s="42" t="s">
        <v>125</v>
      </c>
      <c r="B100" s="43">
        <v>651442</v>
      </c>
      <c r="C100" s="43">
        <v>232721</v>
      </c>
      <c r="D100" s="43">
        <v>655145</v>
      </c>
      <c r="E100" s="43">
        <v>237744</v>
      </c>
      <c r="F100" s="43">
        <v>653400</v>
      </c>
      <c r="G100" s="43">
        <v>235800</v>
      </c>
      <c r="H100" s="43">
        <v>535</v>
      </c>
      <c r="I100" s="43">
        <v>495</v>
      </c>
      <c r="J100" s="43">
        <v>749</v>
      </c>
      <c r="K100" s="43">
        <v>589</v>
      </c>
      <c r="L100" s="43">
        <v>585</v>
      </c>
    </row>
    <row r="101" spans="1:12" x14ac:dyDescent="0.2">
      <c r="A101" s="42" t="s">
        <v>126</v>
      </c>
      <c r="B101" s="43">
        <v>644123</v>
      </c>
      <c r="C101" s="43">
        <v>239861</v>
      </c>
      <c r="D101" s="43">
        <v>645812</v>
      </c>
      <c r="E101" s="43">
        <v>242380</v>
      </c>
      <c r="F101" s="43">
        <v>645200</v>
      </c>
      <c r="G101" s="43">
        <v>241400</v>
      </c>
      <c r="H101" s="43">
        <v>442</v>
      </c>
      <c r="I101" s="43">
        <v>435</v>
      </c>
      <c r="J101" s="43">
        <v>547</v>
      </c>
      <c r="K101" s="43">
        <v>466</v>
      </c>
      <c r="L101" s="43">
        <v>446</v>
      </c>
    </row>
    <row r="102" spans="1:12" x14ac:dyDescent="0.2">
      <c r="A102" s="42" t="s">
        <v>127</v>
      </c>
      <c r="B102" s="43">
        <v>654410</v>
      </c>
      <c r="C102" s="43">
        <v>235535</v>
      </c>
      <c r="D102" s="43">
        <v>656268</v>
      </c>
      <c r="E102" s="43">
        <v>236912</v>
      </c>
      <c r="F102" s="43">
        <v>655300</v>
      </c>
      <c r="G102" s="43">
        <v>236000</v>
      </c>
      <c r="H102" s="43">
        <v>528</v>
      </c>
      <c r="I102" s="43">
        <v>507</v>
      </c>
      <c r="J102" s="43">
        <v>757</v>
      </c>
      <c r="K102" s="43">
        <v>589</v>
      </c>
      <c r="L102" s="43">
        <v>551</v>
      </c>
    </row>
    <row r="103" spans="1:12" x14ac:dyDescent="0.2">
      <c r="A103" s="42" t="s">
        <v>128</v>
      </c>
      <c r="B103" s="43">
        <v>654331</v>
      </c>
      <c r="C103" s="43">
        <v>238434</v>
      </c>
      <c r="D103" s="43">
        <v>656897</v>
      </c>
      <c r="E103" s="43">
        <v>241207</v>
      </c>
      <c r="F103" s="43">
        <v>655600</v>
      </c>
      <c r="G103" s="43">
        <v>240000</v>
      </c>
      <c r="H103" s="43">
        <v>612</v>
      </c>
      <c r="I103" s="43">
        <v>522</v>
      </c>
      <c r="J103" s="43">
        <v>772</v>
      </c>
      <c r="K103" s="43">
        <v>649</v>
      </c>
      <c r="L103" s="43">
        <v>643</v>
      </c>
    </row>
    <row r="104" spans="1:12" x14ac:dyDescent="0.2">
      <c r="A104" s="42" t="s">
        <v>129</v>
      </c>
      <c r="B104" s="43">
        <v>654312</v>
      </c>
      <c r="C104" s="43">
        <v>230365</v>
      </c>
      <c r="D104" s="43">
        <v>658237</v>
      </c>
      <c r="E104" s="43">
        <v>233508</v>
      </c>
      <c r="F104" s="43">
        <v>656700</v>
      </c>
      <c r="G104" s="43">
        <v>232700</v>
      </c>
      <c r="H104" s="43">
        <v>545</v>
      </c>
      <c r="I104" s="43">
        <v>536</v>
      </c>
      <c r="J104" s="43">
        <v>869</v>
      </c>
      <c r="K104" s="43">
        <v>624</v>
      </c>
      <c r="L104" s="43">
        <v>607</v>
      </c>
    </row>
    <row r="105" spans="1:12" x14ac:dyDescent="0.2">
      <c r="A105" s="42" t="s">
        <v>130</v>
      </c>
      <c r="B105" s="43">
        <v>649455</v>
      </c>
      <c r="C105" s="43">
        <v>236742</v>
      </c>
      <c r="D105" s="43">
        <v>654076</v>
      </c>
      <c r="E105" s="43">
        <v>240636</v>
      </c>
      <c r="F105" s="43">
        <v>651500</v>
      </c>
      <c r="G105" s="43">
        <v>238900</v>
      </c>
      <c r="H105" s="43">
        <v>475</v>
      </c>
      <c r="I105" s="43">
        <v>465</v>
      </c>
      <c r="J105" s="43">
        <v>735</v>
      </c>
      <c r="K105" s="43">
        <v>547</v>
      </c>
      <c r="L105" s="43">
        <v>540</v>
      </c>
    </row>
    <row r="106" spans="1:12" x14ac:dyDescent="0.2">
      <c r="A106" s="42" t="s">
        <v>131</v>
      </c>
      <c r="B106" s="43">
        <v>653287</v>
      </c>
      <c r="C106" s="43">
        <v>232998</v>
      </c>
      <c r="D106" s="43">
        <v>658144</v>
      </c>
      <c r="E106" s="43">
        <v>237437</v>
      </c>
      <c r="F106" s="43">
        <v>656300</v>
      </c>
      <c r="G106" s="43">
        <v>233900</v>
      </c>
      <c r="H106" s="43">
        <v>527</v>
      </c>
      <c r="I106" s="43">
        <v>511</v>
      </c>
      <c r="J106" s="43">
        <v>786</v>
      </c>
      <c r="K106" s="43">
        <v>593</v>
      </c>
      <c r="L106" s="43">
        <v>566</v>
      </c>
    </row>
    <row r="107" spans="1:12" x14ac:dyDescent="0.2">
      <c r="A107" s="42" t="s">
        <v>132</v>
      </c>
      <c r="B107" s="43">
        <v>647114</v>
      </c>
      <c r="C107" s="43">
        <v>235667</v>
      </c>
      <c r="D107" s="43">
        <v>651150</v>
      </c>
      <c r="E107" s="43">
        <v>239507</v>
      </c>
      <c r="F107" s="43">
        <v>649100</v>
      </c>
      <c r="G107" s="43">
        <v>238000</v>
      </c>
      <c r="H107" s="43">
        <v>497</v>
      </c>
      <c r="I107" s="43">
        <v>475</v>
      </c>
      <c r="J107" s="43">
        <v>678</v>
      </c>
      <c r="K107" s="43">
        <v>565</v>
      </c>
      <c r="L107" s="43">
        <v>566</v>
      </c>
    </row>
    <row r="108" spans="1:12" x14ac:dyDescent="0.2">
      <c r="A108" s="42" t="s">
        <v>133</v>
      </c>
      <c r="B108" s="43">
        <v>649035</v>
      </c>
      <c r="C108" s="43">
        <v>232505</v>
      </c>
      <c r="D108" s="43">
        <v>652407</v>
      </c>
      <c r="E108" s="43">
        <v>237060</v>
      </c>
      <c r="F108" s="43">
        <v>650600</v>
      </c>
      <c r="G108" s="43">
        <v>234900</v>
      </c>
      <c r="H108" s="43">
        <v>593</v>
      </c>
      <c r="I108" s="43">
        <v>528</v>
      </c>
      <c r="J108" s="43">
        <v>803</v>
      </c>
      <c r="K108" s="43">
        <v>660</v>
      </c>
      <c r="L108" s="43">
        <v>662</v>
      </c>
    </row>
    <row r="109" spans="1:12" x14ac:dyDescent="0.2">
      <c r="A109" s="42" t="s">
        <v>134</v>
      </c>
      <c r="B109" s="43">
        <v>644792</v>
      </c>
      <c r="C109" s="43">
        <v>238249</v>
      </c>
      <c r="D109" s="43">
        <v>648917</v>
      </c>
      <c r="E109" s="43">
        <v>241063</v>
      </c>
      <c r="F109" s="43">
        <v>646300</v>
      </c>
      <c r="G109" s="43">
        <v>239500</v>
      </c>
      <c r="H109" s="43">
        <v>460</v>
      </c>
      <c r="I109" s="43">
        <v>444</v>
      </c>
      <c r="J109" s="43">
        <v>643</v>
      </c>
      <c r="K109" s="43">
        <v>503</v>
      </c>
      <c r="L109" s="43">
        <v>487</v>
      </c>
    </row>
    <row r="110" spans="1:12" x14ac:dyDescent="0.2">
      <c r="A110" s="42" t="s">
        <v>135</v>
      </c>
      <c r="B110" s="43">
        <v>650740</v>
      </c>
      <c r="C110" s="43">
        <v>241105</v>
      </c>
      <c r="D110" s="43">
        <v>653628</v>
      </c>
      <c r="E110" s="43">
        <v>242939</v>
      </c>
      <c r="F110" s="43">
        <v>651300</v>
      </c>
      <c r="G110" s="43">
        <v>242200</v>
      </c>
      <c r="H110" s="43">
        <v>448</v>
      </c>
      <c r="I110" s="43">
        <v>440</v>
      </c>
      <c r="J110" s="43">
        <v>628</v>
      </c>
      <c r="K110" s="43">
        <v>521</v>
      </c>
      <c r="L110" s="43">
        <v>522</v>
      </c>
    </row>
    <row r="111" spans="1:12" x14ac:dyDescent="0.2">
      <c r="A111" s="42" t="s">
        <v>136</v>
      </c>
      <c r="B111" s="43">
        <v>648657</v>
      </c>
      <c r="C111" s="43">
        <v>239252</v>
      </c>
      <c r="D111" s="43">
        <v>652436</v>
      </c>
      <c r="E111" s="43">
        <v>243288</v>
      </c>
      <c r="F111" s="43">
        <v>651200</v>
      </c>
      <c r="G111" s="43">
        <v>240100</v>
      </c>
      <c r="H111" s="43">
        <v>467</v>
      </c>
      <c r="I111" s="43">
        <v>435</v>
      </c>
      <c r="J111" s="43">
        <v>650</v>
      </c>
      <c r="K111" s="43">
        <v>538</v>
      </c>
      <c r="L111" s="43">
        <v>538</v>
      </c>
    </row>
    <row r="112" spans="1:12" x14ac:dyDescent="0.2">
      <c r="A112" s="42" t="s">
        <v>137</v>
      </c>
      <c r="B112" s="43">
        <v>652940</v>
      </c>
      <c r="C112" s="43">
        <v>236330</v>
      </c>
      <c r="D112" s="43">
        <v>656352</v>
      </c>
      <c r="E112" s="43">
        <v>239256</v>
      </c>
      <c r="F112" s="43">
        <v>653800</v>
      </c>
      <c r="G112" s="43">
        <v>237400</v>
      </c>
      <c r="H112" s="43">
        <v>508</v>
      </c>
      <c r="I112" s="43">
        <v>495</v>
      </c>
      <c r="J112" s="43">
        <v>770</v>
      </c>
      <c r="K112" s="43">
        <v>605</v>
      </c>
      <c r="L112" s="43">
        <v>604</v>
      </c>
    </row>
    <row r="113" spans="1:12" x14ac:dyDescent="0.2">
      <c r="A113" s="42" t="s">
        <v>138</v>
      </c>
      <c r="B113" s="43">
        <v>639970</v>
      </c>
      <c r="C113" s="43">
        <v>263695</v>
      </c>
      <c r="D113" s="43">
        <v>642892</v>
      </c>
      <c r="E113" s="43">
        <v>267256</v>
      </c>
      <c r="F113" s="43">
        <v>641500</v>
      </c>
      <c r="G113" s="43">
        <v>264700</v>
      </c>
      <c r="H113" s="43">
        <v>332</v>
      </c>
      <c r="I113" s="43">
        <v>298</v>
      </c>
      <c r="J113" s="43">
        <v>487</v>
      </c>
      <c r="K113" s="43">
        <v>346</v>
      </c>
      <c r="L113" s="43">
        <v>323</v>
      </c>
    </row>
    <row r="114" spans="1:12" x14ac:dyDescent="0.2">
      <c r="A114" s="42" t="s">
        <v>326</v>
      </c>
      <c r="B114" s="43">
        <v>649553</v>
      </c>
      <c r="C114" s="43">
        <v>267865</v>
      </c>
      <c r="D114" s="43">
        <v>652263</v>
      </c>
      <c r="E114" s="43">
        <v>270580</v>
      </c>
      <c r="F114" s="43">
        <v>650600</v>
      </c>
      <c r="G114" s="43">
        <v>269100</v>
      </c>
      <c r="H114" s="43">
        <v>336</v>
      </c>
      <c r="I114" s="43">
        <v>297</v>
      </c>
      <c r="J114" s="43">
        <v>505</v>
      </c>
      <c r="K114" s="43">
        <v>371</v>
      </c>
      <c r="L114" s="43">
        <v>350</v>
      </c>
    </row>
    <row r="115" spans="1:12" x14ac:dyDescent="0.2">
      <c r="A115" s="42" t="s">
        <v>139</v>
      </c>
      <c r="B115" s="43">
        <v>640648</v>
      </c>
      <c r="C115" s="43">
        <v>259871</v>
      </c>
      <c r="D115" s="43">
        <v>645784</v>
      </c>
      <c r="E115" s="43">
        <v>264246</v>
      </c>
      <c r="F115" s="43">
        <v>643900</v>
      </c>
      <c r="G115" s="43">
        <v>262000</v>
      </c>
      <c r="H115" s="43">
        <v>345</v>
      </c>
      <c r="I115" s="43">
        <v>339</v>
      </c>
      <c r="J115" s="43">
        <v>645</v>
      </c>
      <c r="K115" s="43">
        <v>421</v>
      </c>
      <c r="L115" s="43">
        <v>412</v>
      </c>
    </row>
    <row r="116" spans="1:12" x14ac:dyDescent="0.2">
      <c r="A116" s="42" t="s">
        <v>140</v>
      </c>
      <c r="B116" s="43">
        <v>650512</v>
      </c>
      <c r="C116" s="43">
        <v>263783</v>
      </c>
      <c r="D116" s="43">
        <v>654235</v>
      </c>
      <c r="E116" s="43">
        <v>267375</v>
      </c>
      <c r="F116" s="43">
        <v>652400</v>
      </c>
      <c r="G116" s="43">
        <v>266000</v>
      </c>
      <c r="H116" s="43">
        <v>388</v>
      </c>
      <c r="I116" s="43">
        <v>368</v>
      </c>
      <c r="J116" s="43">
        <v>687</v>
      </c>
      <c r="K116" s="43">
        <v>499</v>
      </c>
      <c r="L116" s="43">
        <v>490</v>
      </c>
    </row>
    <row r="117" spans="1:12" x14ac:dyDescent="0.2">
      <c r="A117" s="42" t="s">
        <v>141</v>
      </c>
      <c r="B117" s="43">
        <v>638493</v>
      </c>
      <c r="C117" s="43">
        <v>257877</v>
      </c>
      <c r="D117" s="43">
        <v>644320</v>
      </c>
      <c r="E117" s="43">
        <v>262193</v>
      </c>
      <c r="F117" s="43">
        <v>642500</v>
      </c>
      <c r="G117" s="43">
        <v>260900</v>
      </c>
      <c r="H117" s="43">
        <v>370</v>
      </c>
      <c r="I117" s="43">
        <v>354</v>
      </c>
      <c r="J117" s="43">
        <v>746</v>
      </c>
      <c r="K117" s="43">
        <v>483</v>
      </c>
      <c r="L117" s="43">
        <v>467</v>
      </c>
    </row>
    <row r="118" spans="1:12" x14ac:dyDescent="0.2">
      <c r="A118" s="42" t="s">
        <v>142</v>
      </c>
      <c r="B118" s="43">
        <v>643452</v>
      </c>
      <c r="C118" s="43">
        <v>256966</v>
      </c>
      <c r="D118" s="43">
        <v>648215</v>
      </c>
      <c r="E118" s="43">
        <v>259149</v>
      </c>
      <c r="F118" s="43">
        <v>646300</v>
      </c>
      <c r="G118" s="43">
        <v>258100</v>
      </c>
      <c r="H118" s="43">
        <v>421</v>
      </c>
      <c r="I118" s="43">
        <v>406</v>
      </c>
      <c r="J118" s="43">
        <v>597</v>
      </c>
      <c r="K118" s="43">
        <v>489</v>
      </c>
      <c r="L118" s="43">
        <v>487</v>
      </c>
    </row>
    <row r="119" spans="1:12" x14ac:dyDescent="0.2">
      <c r="A119" s="42" t="s">
        <v>143</v>
      </c>
      <c r="B119" s="43">
        <v>645108</v>
      </c>
      <c r="C119" s="43">
        <v>259164</v>
      </c>
      <c r="D119" s="43">
        <v>649520</v>
      </c>
      <c r="E119" s="43">
        <v>263480</v>
      </c>
      <c r="F119" s="43">
        <v>647000</v>
      </c>
      <c r="G119" s="43">
        <v>261200</v>
      </c>
      <c r="H119" s="43">
        <v>383</v>
      </c>
      <c r="I119" s="43">
        <v>359</v>
      </c>
      <c r="J119" s="43">
        <v>643</v>
      </c>
      <c r="K119" s="43">
        <v>479</v>
      </c>
      <c r="L119" s="43">
        <v>464</v>
      </c>
    </row>
    <row r="120" spans="1:12" x14ac:dyDescent="0.2">
      <c r="A120" s="42" t="s">
        <v>327</v>
      </c>
      <c r="B120" s="43">
        <v>645164</v>
      </c>
      <c r="C120" s="43">
        <v>262081</v>
      </c>
      <c r="D120" s="43">
        <v>648616</v>
      </c>
      <c r="E120" s="43">
        <v>264352</v>
      </c>
      <c r="F120" s="43">
        <v>646700</v>
      </c>
      <c r="G120" s="43">
        <v>263200</v>
      </c>
      <c r="H120" s="43">
        <v>400</v>
      </c>
      <c r="I120" s="43">
        <v>370</v>
      </c>
      <c r="J120" s="43">
        <v>715</v>
      </c>
      <c r="K120" s="43">
        <v>512</v>
      </c>
      <c r="L120" s="43">
        <v>500</v>
      </c>
    </row>
    <row r="121" spans="1:12" x14ac:dyDescent="0.2">
      <c r="A121" s="42" t="s">
        <v>144</v>
      </c>
      <c r="B121" s="43">
        <v>642836</v>
      </c>
      <c r="C121" s="43">
        <v>263280</v>
      </c>
      <c r="D121" s="43">
        <v>648368</v>
      </c>
      <c r="E121" s="43">
        <v>267350</v>
      </c>
      <c r="F121" s="43">
        <v>645600</v>
      </c>
      <c r="G121" s="43">
        <v>265600</v>
      </c>
      <c r="H121" s="43">
        <v>333</v>
      </c>
      <c r="I121" s="43">
        <v>288</v>
      </c>
      <c r="J121" s="43">
        <v>711</v>
      </c>
      <c r="K121" s="43">
        <v>386</v>
      </c>
      <c r="L121" s="43">
        <v>380</v>
      </c>
    </row>
    <row r="122" spans="1:12" x14ac:dyDescent="0.2">
      <c r="A122" s="42" t="s">
        <v>145</v>
      </c>
      <c r="B122" s="43">
        <v>645722</v>
      </c>
      <c r="C122" s="43">
        <v>266585</v>
      </c>
      <c r="D122" s="43">
        <v>647941</v>
      </c>
      <c r="E122" s="43">
        <v>268405</v>
      </c>
      <c r="F122" s="43">
        <v>646800</v>
      </c>
      <c r="G122" s="43">
        <v>267900</v>
      </c>
      <c r="H122" s="43">
        <v>319</v>
      </c>
      <c r="I122" s="43">
        <v>289</v>
      </c>
      <c r="J122" s="43">
        <v>502</v>
      </c>
      <c r="K122" s="43">
        <v>362</v>
      </c>
      <c r="L122" s="43">
        <v>326</v>
      </c>
    </row>
    <row r="123" spans="1:12" x14ac:dyDescent="0.2">
      <c r="A123" s="42" t="s">
        <v>328</v>
      </c>
      <c r="B123" s="43">
        <v>650142</v>
      </c>
      <c r="C123" s="43">
        <v>267774</v>
      </c>
      <c r="D123" s="43">
        <v>653402</v>
      </c>
      <c r="E123" s="43">
        <v>270184</v>
      </c>
      <c r="F123" s="43">
        <v>651800</v>
      </c>
      <c r="G123" s="43">
        <v>268400</v>
      </c>
      <c r="H123" s="43">
        <v>346</v>
      </c>
      <c r="I123" s="43">
        <v>327</v>
      </c>
      <c r="J123" s="43">
        <v>552</v>
      </c>
      <c r="K123" s="43">
        <v>445</v>
      </c>
      <c r="L123" s="43">
        <v>464</v>
      </c>
    </row>
    <row r="124" spans="1:12" x14ac:dyDescent="0.2">
      <c r="A124" s="42" t="s">
        <v>146</v>
      </c>
      <c r="B124" s="43">
        <v>638624</v>
      </c>
      <c r="C124" s="43">
        <v>264174</v>
      </c>
      <c r="D124" s="43">
        <v>640243</v>
      </c>
      <c r="E124" s="43">
        <v>266748</v>
      </c>
      <c r="F124" s="43">
        <v>639400</v>
      </c>
      <c r="G124" s="43">
        <v>265400</v>
      </c>
      <c r="H124" s="43">
        <v>338</v>
      </c>
      <c r="I124" s="43">
        <v>300</v>
      </c>
      <c r="J124" s="43">
        <v>497</v>
      </c>
      <c r="K124" s="43">
        <v>379</v>
      </c>
      <c r="L124" s="43">
        <v>358</v>
      </c>
    </row>
    <row r="125" spans="1:12" x14ac:dyDescent="0.2">
      <c r="A125" s="42" t="s">
        <v>147</v>
      </c>
      <c r="B125" s="43">
        <v>640982</v>
      </c>
      <c r="C125" s="43">
        <v>253219</v>
      </c>
      <c r="D125" s="43">
        <v>644894</v>
      </c>
      <c r="E125" s="43">
        <v>256269</v>
      </c>
      <c r="F125" s="43">
        <v>642800</v>
      </c>
      <c r="G125" s="43">
        <v>255500</v>
      </c>
      <c r="H125" s="43">
        <v>474</v>
      </c>
      <c r="I125" s="43">
        <v>460</v>
      </c>
      <c r="J125" s="43">
        <v>862</v>
      </c>
      <c r="K125" s="43">
        <v>639</v>
      </c>
      <c r="L125" s="43">
        <v>639</v>
      </c>
    </row>
    <row r="126" spans="1:12" x14ac:dyDescent="0.2">
      <c r="A126" s="42" t="s">
        <v>329</v>
      </c>
      <c r="B126" s="43">
        <v>649808</v>
      </c>
      <c r="C126" s="43">
        <v>266636</v>
      </c>
      <c r="D126" s="43">
        <v>653367</v>
      </c>
      <c r="E126" s="43">
        <v>268372</v>
      </c>
      <c r="F126" s="43">
        <v>652300</v>
      </c>
      <c r="G126" s="43">
        <v>267300</v>
      </c>
      <c r="H126" s="43">
        <v>362</v>
      </c>
      <c r="I126" s="43">
        <v>350</v>
      </c>
      <c r="J126" s="43">
        <v>560</v>
      </c>
      <c r="K126" s="43">
        <v>439</v>
      </c>
      <c r="L126" s="43">
        <v>434</v>
      </c>
    </row>
    <row r="127" spans="1:12" x14ac:dyDescent="0.2">
      <c r="A127" s="42" t="s">
        <v>148</v>
      </c>
      <c r="B127" s="43">
        <v>642140</v>
      </c>
      <c r="C127" s="43">
        <v>262693</v>
      </c>
      <c r="D127" s="43">
        <v>645031</v>
      </c>
      <c r="E127" s="43">
        <v>265216</v>
      </c>
      <c r="F127" s="43">
        <v>643500</v>
      </c>
      <c r="G127" s="43">
        <v>263300</v>
      </c>
      <c r="H127" s="43">
        <v>335</v>
      </c>
      <c r="I127" s="43">
        <v>320</v>
      </c>
      <c r="J127" s="43">
        <v>496</v>
      </c>
      <c r="K127" s="43">
        <v>388</v>
      </c>
      <c r="L127" s="43">
        <v>389</v>
      </c>
    </row>
    <row r="128" spans="1:12" x14ac:dyDescent="0.2">
      <c r="A128" s="42" t="s">
        <v>149</v>
      </c>
      <c r="B128" s="43">
        <v>651719</v>
      </c>
      <c r="C128" s="43">
        <v>269668</v>
      </c>
      <c r="D128" s="43">
        <v>654218</v>
      </c>
      <c r="E128" s="43">
        <v>271947</v>
      </c>
      <c r="F128" s="43">
        <v>653100</v>
      </c>
      <c r="G128" s="43">
        <v>270800</v>
      </c>
      <c r="H128" s="43">
        <v>320</v>
      </c>
      <c r="I128" s="43">
        <v>306</v>
      </c>
      <c r="J128" s="43">
        <v>501</v>
      </c>
      <c r="K128" s="43">
        <v>357</v>
      </c>
      <c r="L128" s="43">
        <v>323</v>
      </c>
    </row>
    <row r="129" spans="1:12" x14ac:dyDescent="0.2">
      <c r="A129" s="42" t="s">
        <v>150</v>
      </c>
      <c r="B129" s="43">
        <v>639499</v>
      </c>
      <c r="C129" s="43">
        <v>266320</v>
      </c>
      <c r="D129" s="43">
        <v>642862</v>
      </c>
      <c r="E129" s="43">
        <v>267519</v>
      </c>
      <c r="F129" s="43">
        <v>641400</v>
      </c>
      <c r="G129" s="43">
        <v>267100</v>
      </c>
      <c r="H129" s="43">
        <v>300</v>
      </c>
      <c r="I129" s="43">
        <v>289</v>
      </c>
      <c r="J129" s="43">
        <v>306</v>
      </c>
      <c r="K129" s="43">
        <v>299</v>
      </c>
      <c r="L129" s="43">
        <v>301</v>
      </c>
    </row>
    <row r="130" spans="1:12" x14ac:dyDescent="0.2">
      <c r="A130" s="42" t="s">
        <v>330</v>
      </c>
      <c r="B130" s="43">
        <v>647538</v>
      </c>
      <c r="C130" s="43">
        <v>263175</v>
      </c>
      <c r="D130" s="43">
        <v>651463</v>
      </c>
      <c r="E130" s="43">
        <v>268102</v>
      </c>
      <c r="F130" s="43">
        <v>649500</v>
      </c>
      <c r="G130" s="43">
        <v>265100</v>
      </c>
      <c r="H130" s="43">
        <v>376</v>
      </c>
      <c r="I130" s="43">
        <v>297</v>
      </c>
      <c r="J130" s="43">
        <v>670</v>
      </c>
      <c r="K130" s="43">
        <v>457</v>
      </c>
      <c r="L130" s="43">
        <v>458</v>
      </c>
    </row>
    <row r="131" spans="1:12" x14ac:dyDescent="0.2">
      <c r="A131" s="42" t="s">
        <v>151</v>
      </c>
      <c r="B131" s="43">
        <v>644010</v>
      </c>
      <c r="C131" s="43">
        <v>258369</v>
      </c>
      <c r="D131" s="43">
        <v>647663</v>
      </c>
      <c r="E131" s="43">
        <v>261059</v>
      </c>
      <c r="F131" s="43">
        <v>646000</v>
      </c>
      <c r="G131" s="43">
        <v>259500</v>
      </c>
      <c r="H131" s="43">
        <v>398</v>
      </c>
      <c r="I131" s="43">
        <v>367</v>
      </c>
      <c r="J131" s="43">
        <v>557</v>
      </c>
      <c r="K131" s="43">
        <v>470</v>
      </c>
      <c r="L131" s="43">
        <v>479</v>
      </c>
    </row>
    <row r="132" spans="1:12" x14ac:dyDescent="0.2">
      <c r="A132" s="42" t="s">
        <v>331</v>
      </c>
      <c r="B132" s="43">
        <v>652489</v>
      </c>
      <c r="C132" s="43">
        <v>266417</v>
      </c>
      <c r="D132" s="43">
        <v>655678</v>
      </c>
      <c r="E132" s="43">
        <v>270716</v>
      </c>
      <c r="F132" s="43">
        <v>653700</v>
      </c>
      <c r="G132" s="43">
        <v>268000</v>
      </c>
      <c r="H132" s="43">
        <v>378</v>
      </c>
      <c r="I132" s="43">
        <v>362</v>
      </c>
      <c r="J132" s="43">
        <v>579</v>
      </c>
      <c r="K132" s="43">
        <v>475</v>
      </c>
      <c r="L132" s="43">
        <v>487</v>
      </c>
    </row>
    <row r="133" spans="1:12" x14ac:dyDescent="0.2">
      <c r="A133" s="42" t="s">
        <v>152</v>
      </c>
      <c r="B133" s="43">
        <v>637806</v>
      </c>
      <c r="C133" s="43">
        <v>256129</v>
      </c>
      <c r="D133" s="43">
        <v>642031</v>
      </c>
      <c r="E133" s="43">
        <v>260498</v>
      </c>
      <c r="F133" s="43">
        <v>640400</v>
      </c>
      <c r="G133" s="43">
        <v>258900</v>
      </c>
      <c r="H133" s="43">
        <v>408</v>
      </c>
      <c r="I133" s="43">
        <v>382</v>
      </c>
      <c r="J133" s="43">
        <v>714</v>
      </c>
      <c r="K133" s="43">
        <v>533</v>
      </c>
      <c r="L133" s="43">
        <v>521</v>
      </c>
    </row>
    <row r="134" spans="1:12" x14ac:dyDescent="0.2">
      <c r="A134" s="42" t="s">
        <v>153</v>
      </c>
      <c r="B134" s="43">
        <v>640230</v>
      </c>
      <c r="C134" s="43">
        <v>255191</v>
      </c>
      <c r="D134" s="43">
        <v>644606</v>
      </c>
      <c r="E134" s="43">
        <v>259178</v>
      </c>
      <c r="F134" s="43">
        <v>642200</v>
      </c>
      <c r="G134" s="43">
        <v>256900</v>
      </c>
      <c r="H134" s="43">
        <v>438</v>
      </c>
      <c r="I134" s="43">
        <v>398</v>
      </c>
      <c r="J134" s="43">
        <v>836</v>
      </c>
      <c r="K134" s="43">
        <v>536</v>
      </c>
      <c r="L134" s="43">
        <v>532</v>
      </c>
    </row>
    <row r="135" spans="1:12" x14ac:dyDescent="0.2">
      <c r="A135" s="42" t="s">
        <v>154</v>
      </c>
      <c r="B135" s="43">
        <v>647465</v>
      </c>
      <c r="C135" s="43">
        <v>256429</v>
      </c>
      <c r="D135" s="43">
        <v>651232</v>
      </c>
      <c r="E135" s="43">
        <v>260037</v>
      </c>
      <c r="F135" s="43">
        <v>648700</v>
      </c>
      <c r="G135" s="43">
        <v>258500</v>
      </c>
      <c r="H135" s="43">
        <v>453</v>
      </c>
      <c r="I135" s="43">
        <v>418</v>
      </c>
      <c r="J135" s="43">
        <v>751</v>
      </c>
      <c r="K135" s="43">
        <v>531</v>
      </c>
      <c r="L135" s="43">
        <v>521</v>
      </c>
    </row>
    <row r="136" spans="1:12" x14ac:dyDescent="0.2">
      <c r="A136" s="42" t="s">
        <v>156</v>
      </c>
      <c r="B136" s="43">
        <v>656733</v>
      </c>
      <c r="C136" s="43">
        <v>245515</v>
      </c>
      <c r="D136" s="43">
        <v>659220</v>
      </c>
      <c r="E136" s="43">
        <v>247673</v>
      </c>
      <c r="F136" s="43">
        <v>658100</v>
      </c>
      <c r="G136" s="43">
        <v>246800</v>
      </c>
      <c r="H136" s="43">
        <v>455</v>
      </c>
      <c r="I136" s="43">
        <v>428</v>
      </c>
      <c r="J136" s="43">
        <v>607</v>
      </c>
      <c r="K136" s="43">
        <v>497</v>
      </c>
      <c r="L136" s="43">
        <v>494</v>
      </c>
    </row>
    <row r="137" spans="1:12" x14ac:dyDescent="0.2">
      <c r="A137" s="42" t="s">
        <v>157</v>
      </c>
      <c r="B137" s="43">
        <v>655395</v>
      </c>
      <c r="C137" s="43">
        <v>238835</v>
      </c>
      <c r="D137" s="43">
        <v>657598</v>
      </c>
      <c r="E137" s="43">
        <v>241558</v>
      </c>
      <c r="F137" s="43">
        <v>656500</v>
      </c>
      <c r="G137" s="43">
        <v>240800</v>
      </c>
      <c r="H137" s="43">
        <v>475</v>
      </c>
      <c r="I137" s="43">
        <v>447</v>
      </c>
      <c r="J137" s="43">
        <v>572</v>
      </c>
      <c r="K137" s="43">
        <v>487</v>
      </c>
      <c r="L137" s="43">
        <v>475</v>
      </c>
    </row>
    <row r="138" spans="1:12" x14ac:dyDescent="0.2">
      <c r="A138" s="42" t="s">
        <v>158</v>
      </c>
      <c r="B138" s="43">
        <v>658020</v>
      </c>
      <c r="C138" s="43">
        <v>251612</v>
      </c>
      <c r="D138" s="43">
        <v>660198</v>
      </c>
      <c r="E138" s="43">
        <v>253492</v>
      </c>
      <c r="F138" s="43">
        <v>658700</v>
      </c>
      <c r="G138" s="43">
        <v>252300</v>
      </c>
      <c r="H138" s="43">
        <v>426</v>
      </c>
      <c r="I138" s="43">
        <v>407</v>
      </c>
      <c r="J138" s="43">
        <v>572</v>
      </c>
      <c r="K138" s="43">
        <v>437</v>
      </c>
      <c r="L138" s="43">
        <v>422</v>
      </c>
    </row>
    <row r="139" spans="1:12" x14ac:dyDescent="0.2">
      <c r="A139" s="42" t="s">
        <v>159</v>
      </c>
      <c r="B139" s="43">
        <v>658025</v>
      </c>
      <c r="C139" s="43">
        <v>244146</v>
      </c>
      <c r="D139" s="43">
        <v>660255</v>
      </c>
      <c r="E139" s="43">
        <v>247705</v>
      </c>
      <c r="F139" s="43">
        <v>659600</v>
      </c>
      <c r="G139" s="43">
        <v>246200</v>
      </c>
      <c r="H139" s="43">
        <v>442</v>
      </c>
      <c r="I139" s="43">
        <v>420</v>
      </c>
      <c r="J139" s="43">
        <v>676</v>
      </c>
      <c r="K139" s="43">
        <v>527</v>
      </c>
      <c r="L139" s="43">
        <v>516</v>
      </c>
    </row>
    <row r="140" spans="1:12" x14ac:dyDescent="0.2">
      <c r="A140" s="42" t="s">
        <v>160</v>
      </c>
      <c r="B140" s="43">
        <v>655225</v>
      </c>
      <c r="C140" s="43">
        <v>243293</v>
      </c>
      <c r="D140" s="43">
        <v>658551</v>
      </c>
      <c r="E140" s="43">
        <v>246324</v>
      </c>
      <c r="F140" s="43">
        <v>656600</v>
      </c>
      <c r="G140" s="43">
        <v>244600</v>
      </c>
      <c r="H140" s="43">
        <v>469</v>
      </c>
      <c r="I140" s="43">
        <v>415</v>
      </c>
      <c r="J140" s="43">
        <v>659</v>
      </c>
      <c r="K140" s="43">
        <v>512</v>
      </c>
      <c r="L140" s="43">
        <v>508</v>
      </c>
    </row>
    <row r="141" spans="1:12" x14ac:dyDescent="0.2">
      <c r="A141" s="42" t="s">
        <v>161</v>
      </c>
      <c r="B141" s="43">
        <v>659719</v>
      </c>
      <c r="C141" s="43">
        <v>236025</v>
      </c>
      <c r="D141" s="43">
        <v>662054</v>
      </c>
      <c r="E141" s="43">
        <v>239904</v>
      </c>
      <c r="F141" s="43">
        <v>660800</v>
      </c>
      <c r="G141" s="43">
        <v>238500</v>
      </c>
      <c r="H141" s="43">
        <v>544</v>
      </c>
      <c r="I141" s="43">
        <v>450</v>
      </c>
      <c r="J141" s="43">
        <v>654</v>
      </c>
      <c r="K141" s="43">
        <v>562</v>
      </c>
      <c r="L141" s="43">
        <v>560</v>
      </c>
    </row>
    <row r="142" spans="1:12" x14ac:dyDescent="0.2">
      <c r="A142" s="42" t="s">
        <v>162</v>
      </c>
      <c r="B142" s="43">
        <v>654865</v>
      </c>
      <c r="C142" s="43">
        <v>240817</v>
      </c>
      <c r="D142" s="43">
        <v>656708</v>
      </c>
      <c r="E142" s="43">
        <v>243100</v>
      </c>
      <c r="F142" s="43">
        <v>655700</v>
      </c>
      <c r="G142" s="43">
        <v>242300</v>
      </c>
      <c r="H142" s="43">
        <v>472</v>
      </c>
      <c r="I142" s="43">
        <v>443</v>
      </c>
      <c r="J142" s="43">
        <v>540</v>
      </c>
      <c r="K142" s="43">
        <v>477</v>
      </c>
      <c r="L142" s="43">
        <v>472</v>
      </c>
    </row>
    <row r="143" spans="1:12" x14ac:dyDescent="0.2">
      <c r="A143" s="42" t="s">
        <v>163</v>
      </c>
      <c r="B143" s="43">
        <v>657466</v>
      </c>
      <c r="C143" s="43">
        <v>247380</v>
      </c>
      <c r="D143" s="43">
        <v>659881</v>
      </c>
      <c r="E143" s="43">
        <v>249497</v>
      </c>
      <c r="F143" s="43">
        <v>658800</v>
      </c>
      <c r="G143" s="43">
        <v>248700</v>
      </c>
      <c r="H143" s="43">
        <v>412</v>
      </c>
      <c r="I143" s="43">
        <v>399</v>
      </c>
      <c r="J143" s="43">
        <v>523</v>
      </c>
      <c r="K143" s="43">
        <v>430</v>
      </c>
      <c r="L143" s="43">
        <v>417</v>
      </c>
    </row>
    <row r="144" spans="1:12" x14ac:dyDescent="0.2">
      <c r="A144" s="42" t="s">
        <v>164</v>
      </c>
      <c r="B144" s="43">
        <v>654571</v>
      </c>
      <c r="C144" s="43">
        <v>252497</v>
      </c>
      <c r="D144" s="43">
        <v>656317</v>
      </c>
      <c r="E144" s="43">
        <v>254891</v>
      </c>
      <c r="F144" s="43">
        <v>655100</v>
      </c>
      <c r="G144" s="43">
        <v>253100</v>
      </c>
      <c r="H144" s="43">
        <v>357</v>
      </c>
      <c r="I144" s="43">
        <v>347</v>
      </c>
      <c r="J144" s="43">
        <v>610</v>
      </c>
      <c r="K144" s="43">
        <v>409</v>
      </c>
      <c r="L144" s="43">
        <v>385</v>
      </c>
    </row>
    <row r="145" spans="1:12" x14ac:dyDescent="0.2">
      <c r="A145" s="42" t="s">
        <v>165</v>
      </c>
      <c r="B145" s="43">
        <v>650399</v>
      </c>
      <c r="C145" s="43">
        <v>247058</v>
      </c>
      <c r="D145" s="43">
        <v>652755</v>
      </c>
      <c r="E145" s="43">
        <v>249358</v>
      </c>
      <c r="F145" s="43">
        <v>651800</v>
      </c>
      <c r="G145" s="43">
        <v>248700</v>
      </c>
      <c r="H145" s="43">
        <v>400</v>
      </c>
      <c r="I145" s="43">
        <v>394</v>
      </c>
      <c r="J145" s="43">
        <v>516</v>
      </c>
      <c r="K145" s="43">
        <v>411</v>
      </c>
      <c r="L145" s="43">
        <v>405</v>
      </c>
    </row>
    <row r="146" spans="1:12" x14ac:dyDescent="0.2">
      <c r="A146" s="42" t="s">
        <v>166</v>
      </c>
      <c r="B146" s="43">
        <v>653314</v>
      </c>
      <c r="C146" s="43">
        <v>246012</v>
      </c>
      <c r="D146" s="43">
        <v>657808</v>
      </c>
      <c r="E146" s="43">
        <v>251145</v>
      </c>
      <c r="F146" s="43">
        <v>655500</v>
      </c>
      <c r="G146" s="43">
        <v>249000</v>
      </c>
      <c r="H146" s="43">
        <v>405</v>
      </c>
      <c r="I146" s="43">
        <v>384</v>
      </c>
      <c r="J146" s="43">
        <v>552</v>
      </c>
      <c r="K146" s="43">
        <v>433</v>
      </c>
      <c r="L146" s="43">
        <v>424</v>
      </c>
    </row>
    <row r="147" spans="1:12" x14ac:dyDescent="0.2">
      <c r="A147" s="42" t="s">
        <v>167</v>
      </c>
      <c r="B147" s="43">
        <v>658639</v>
      </c>
      <c r="C147" s="43">
        <v>236613</v>
      </c>
      <c r="D147" s="43">
        <v>660457</v>
      </c>
      <c r="E147" s="43">
        <v>240722</v>
      </c>
      <c r="F147" s="43">
        <v>659700</v>
      </c>
      <c r="G147" s="43">
        <v>238500</v>
      </c>
      <c r="H147" s="43">
        <v>500</v>
      </c>
      <c r="I147" s="43">
        <v>449</v>
      </c>
      <c r="J147" s="43">
        <v>554</v>
      </c>
      <c r="K147" s="43">
        <v>500</v>
      </c>
      <c r="L147" s="43">
        <v>501</v>
      </c>
    </row>
    <row r="148" spans="1:12" x14ac:dyDescent="0.2">
      <c r="A148" s="42" t="s">
        <v>168</v>
      </c>
      <c r="B148" s="43">
        <v>654037</v>
      </c>
      <c r="C148" s="43">
        <v>250600</v>
      </c>
      <c r="D148" s="43">
        <v>658394</v>
      </c>
      <c r="E148" s="43">
        <v>253223</v>
      </c>
      <c r="F148" s="43">
        <v>656100</v>
      </c>
      <c r="G148" s="43">
        <v>251900</v>
      </c>
      <c r="H148" s="43">
        <v>385</v>
      </c>
      <c r="I148" s="43">
        <v>347</v>
      </c>
      <c r="J148" s="43">
        <v>633</v>
      </c>
      <c r="K148" s="43">
        <v>423</v>
      </c>
      <c r="L148" s="43">
        <v>405</v>
      </c>
    </row>
    <row r="149" spans="1:12" x14ac:dyDescent="0.2">
      <c r="A149" s="42" t="s">
        <v>169</v>
      </c>
      <c r="B149" s="43">
        <v>653811</v>
      </c>
      <c r="C149" s="43">
        <v>249667</v>
      </c>
      <c r="D149" s="43">
        <v>656769</v>
      </c>
      <c r="E149" s="43">
        <v>251686</v>
      </c>
      <c r="F149" s="43">
        <v>655700</v>
      </c>
      <c r="G149" s="43">
        <v>250300</v>
      </c>
      <c r="H149" s="43">
        <v>379</v>
      </c>
      <c r="I149" s="43">
        <v>358</v>
      </c>
      <c r="J149" s="43">
        <v>429</v>
      </c>
      <c r="K149" s="43">
        <v>389</v>
      </c>
      <c r="L149" s="43">
        <v>389</v>
      </c>
    </row>
    <row r="150" spans="1:12" x14ac:dyDescent="0.2">
      <c r="A150" s="42" t="s">
        <v>170</v>
      </c>
      <c r="B150" s="43">
        <v>657305</v>
      </c>
      <c r="C150" s="43">
        <v>249217</v>
      </c>
      <c r="D150" s="43">
        <v>660081</v>
      </c>
      <c r="E150" s="43">
        <v>251832</v>
      </c>
      <c r="F150" s="43">
        <v>658700</v>
      </c>
      <c r="G150" s="43">
        <v>250300</v>
      </c>
      <c r="H150" s="43">
        <v>396</v>
      </c>
      <c r="I150" s="43">
        <v>388</v>
      </c>
      <c r="J150" s="43">
        <v>541</v>
      </c>
      <c r="K150" s="43">
        <v>427</v>
      </c>
      <c r="L150" s="43">
        <v>421</v>
      </c>
    </row>
    <row r="151" spans="1:12" x14ac:dyDescent="0.2">
      <c r="A151" s="42" t="s">
        <v>171</v>
      </c>
      <c r="B151" s="43">
        <v>650213</v>
      </c>
      <c r="C151" s="43">
        <v>249112</v>
      </c>
      <c r="D151" s="43">
        <v>654157</v>
      </c>
      <c r="E151" s="43">
        <v>251852</v>
      </c>
      <c r="F151" s="43">
        <v>652000</v>
      </c>
      <c r="G151" s="43">
        <v>250500</v>
      </c>
      <c r="H151" s="43">
        <v>373</v>
      </c>
      <c r="I151" s="43">
        <v>350</v>
      </c>
      <c r="J151" s="43">
        <v>401</v>
      </c>
      <c r="K151" s="43">
        <v>372</v>
      </c>
      <c r="L151" s="43">
        <v>374</v>
      </c>
    </row>
    <row r="152" spans="1:12" x14ac:dyDescent="0.2">
      <c r="A152" s="42" t="s">
        <v>172</v>
      </c>
      <c r="B152" s="43">
        <v>651523</v>
      </c>
      <c r="C152" s="43">
        <v>245240</v>
      </c>
      <c r="D152" s="43">
        <v>654158</v>
      </c>
      <c r="E152" s="43">
        <v>249680</v>
      </c>
      <c r="F152" s="43">
        <v>653200</v>
      </c>
      <c r="G152" s="43">
        <v>247600</v>
      </c>
      <c r="H152" s="43">
        <v>416</v>
      </c>
      <c r="I152" s="43">
        <v>390</v>
      </c>
      <c r="J152" s="43">
        <v>581</v>
      </c>
      <c r="K152" s="43">
        <v>451</v>
      </c>
      <c r="L152" s="43">
        <v>429</v>
      </c>
    </row>
    <row r="153" spans="1:12" x14ac:dyDescent="0.2">
      <c r="A153" s="42" t="s">
        <v>173</v>
      </c>
      <c r="B153" s="43">
        <v>655816</v>
      </c>
      <c r="C153" s="43">
        <v>240480</v>
      </c>
      <c r="D153" s="43">
        <v>660173</v>
      </c>
      <c r="E153" s="43">
        <v>244161</v>
      </c>
      <c r="F153" s="43">
        <v>658000</v>
      </c>
      <c r="G153" s="43">
        <v>241800</v>
      </c>
      <c r="H153" s="43">
        <v>468</v>
      </c>
      <c r="I153" s="43">
        <v>443</v>
      </c>
      <c r="J153" s="43">
        <v>711</v>
      </c>
      <c r="K153" s="43">
        <v>538</v>
      </c>
      <c r="L153" s="43">
        <v>532</v>
      </c>
    </row>
    <row r="154" spans="1:12" x14ac:dyDescent="0.2">
      <c r="A154" s="42" t="s">
        <v>174</v>
      </c>
      <c r="B154" s="43">
        <v>652634</v>
      </c>
      <c r="C154" s="43">
        <v>242357</v>
      </c>
      <c r="D154" s="43">
        <v>656210</v>
      </c>
      <c r="E154" s="43">
        <v>246587</v>
      </c>
      <c r="F154" s="43">
        <v>654500</v>
      </c>
      <c r="G154" s="43">
        <v>244300</v>
      </c>
      <c r="H154" s="43">
        <v>443</v>
      </c>
      <c r="I154" s="43">
        <v>416</v>
      </c>
      <c r="J154" s="43">
        <v>611</v>
      </c>
      <c r="K154" s="43">
        <v>476</v>
      </c>
      <c r="L154" s="43">
        <v>455</v>
      </c>
    </row>
    <row r="155" spans="1:12" x14ac:dyDescent="0.2">
      <c r="A155" s="42" t="s">
        <v>175</v>
      </c>
      <c r="B155" s="43">
        <v>653255</v>
      </c>
      <c r="C155" s="43">
        <v>246285</v>
      </c>
      <c r="D155" s="43">
        <v>655555</v>
      </c>
      <c r="E155" s="43">
        <v>249871</v>
      </c>
      <c r="F155" s="43">
        <v>654900</v>
      </c>
      <c r="G155" s="43">
        <v>248200</v>
      </c>
      <c r="H155" s="43">
        <v>422</v>
      </c>
      <c r="I155" s="43">
        <v>393</v>
      </c>
      <c r="J155" s="43">
        <v>513</v>
      </c>
      <c r="K155" s="43">
        <v>424</v>
      </c>
      <c r="L155" s="43">
        <v>425</v>
      </c>
    </row>
    <row r="156" spans="1:12" x14ac:dyDescent="0.2">
      <c r="A156" s="42" t="s">
        <v>176</v>
      </c>
      <c r="B156" s="43">
        <v>668162</v>
      </c>
      <c r="C156" s="43">
        <v>223272</v>
      </c>
      <c r="D156" s="43">
        <v>670427</v>
      </c>
      <c r="E156" s="43">
        <v>226481</v>
      </c>
      <c r="F156" s="43">
        <v>669500</v>
      </c>
      <c r="G156" s="43">
        <v>225200</v>
      </c>
      <c r="H156" s="43">
        <v>537</v>
      </c>
      <c r="I156" s="43">
        <v>501</v>
      </c>
      <c r="J156" s="43">
        <v>661</v>
      </c>
      <c r="K156" s="43">
        <v>548</v>
      </c>
      <c r="L156" s="43">
        <v>539</v>
      </c>
    </row>
    <row r="157" spans="1:12" x14ac:dyDescent="0.2">
      <c r="A157" s="42" t="s">
        <v>177</v>
      </c>
      <c r="B157" s="43">
        <v>667786</v>
      </c>
      <c r="C157" s="43">
        <v>236274</v>
      </c>
      <c r="D157" s="43">
        <v>672093</v>
      </c>
      <c r="E157" s="43">
        <v>240061</v>
      </c>
      <c r="F157" s="43">
        <v>670000</v>
      </c>
      <c r="G157" s="43">
        <v>237700</v>
      </c>
      <c r="H157" s="43">
        <v>394</v>
      </c>
      <c r="I157" s="43">
        <v>379</v>
      </c>
      <c r="J157" s="43">
        <v>471</v>
      </c>
      <c r="K157" s="43">
        <v>411</v>
      </c>
      <c r="L157" s="43">
        <v>393</v>
      </c>
    </row>
    <row r="158" spans="1:12" x14ac:dyDescent="0.2">
      <c r="A158" s="42" t="s">
        <v>178</v>
      </c>
      <c r="B158" s="43">
        <v>667312</v>
      </c>
      <c r="C158" s="43">
        <v>228026</v>
      </c>
      <c r="D158" s="43">
        <v>671830</v>
      </c>
      <c r="E158" s="43">
        <v>231930</v>
      </c>
      <c r="F158" s="43">
        <v>670200</v>
      </c>
      <c r="G158" s="43">
        <v>229300</v>
      </c>
      <c r="H158" s="43">
        <v>488</v>
      </c>
      <c r="I158" s="43">
        <v>458</v>
      </c>
      <c r="J158" s="43">
        <v>782</v>
      </c>
      <c r="K158" s="43">
        <v>529</v>
      </c>
      <c r="L158" s="43">
        <v>495</v>
      </c>
    </row>
    <row r="159" spans="1:12" x14ac:dyDescent="0.2">
      <c r="A159" s="42" t="s">
        <v>179</v>
      </c>
      <c r="B159" s="43">
        <v>666280</v>
      </c>
      <c r="C159" s="43">
        <v>228995</v>
      </c>
      <c r="D159" s="43">
        <v>670832</v>
      </c>
      <c r="E159" s="43">
        <v>233200</v>
      </c>
      <c r="F159" s="43">
        <v>668700</v>
      </c>
      <c r="G159" s="43">
        <v>231500</v>
      </c>
      <c r="H159" s="43">
        <v>576</v>
      </c>
      <c r="I159" s="43">
        <v>458</v>
      </c>
      <c r="J159" s="43">
        <v>852</v>
      </c>
      <c r="K159" s="43">
        <v>652</v>
      </c>
      <c r="L159" s="43">
        <v>633</v>
      </c>
    </row>
    <row r="160" spans="1:12" x14ac:dyDescent="0.2">
      <c r="A160" s="42" t="s">
        <v>332</v>
      </c>
      <c r="B160" s="43">
        <v>669054</v>
      </c>
      <c r="C160" s="43">
        <v>232236</v>
      </c>
      <c r="D160" s="43">
        <v>671174</v>
      </c>
      <c r="E160" s="43">
        <v>234283</v>
      </c>
      <c r="F160" s="43">
        <v>670100</v>
      </c>
      <c r="G160" s="43">
        <v>233400</v>
      </c>
      <c r="H160" s="43">
        <v>457</v>
      </c>
      <c r="I160" s="43">
        <v>404</v>
      </c>
      <c r="J160" s="43">
        <v>545</v>
      </c>
      <c r="K160" s="43">
        <v>473</v>
      </c>
      <c r="L160" s="43">
        <v>472</v>
      </c>
    </row>
    <row r="161" spans="1:12" x14ac:dyDescent="0.2">
      <c r="A161" s="42" t="s">
        <v>180</v>
      </c>
      <c r="B161" s="43">
        <v>667745</v>
      </c>
      <c r="C161" s="43">
        <v>239488</v>
      </c>
      <c r="D161" s="43">
        <v>669262</v>
      </c>
      <c r="E161" s="43">
        <v>241644</v>
      </c>
      <c r="F161" s="43">
        <v>668500</v>
      </c>
      <c r="G161" s="43">
        <v>240600</v>
      </c>
      <c r="H161" s="43">
        <v>454</v>
      </c>
      <c r="I161" s="43">
        <v>428</v>
      </c>
      <c r="J161" s="43">
        <v>492</v>
      </c>
      <c r="K161" s="43">
        <v>454</v>
      </c>
      <c r="L161" s="43">
        <v>455</v>
      </c>
    </row>
    <row r="162" spans="1:12" x14ac:dyDescent="0.2">
      <c r="A162" s="42" t="s">
        <v>181</v>
      </c>
      <c r="B162" s="43">
        <v>661725</v>
      </c>
      <c r="C162" s="43">
        <v>236034</v>
      </c>
      <c r="D162" s="43">
        <v>665102</v>
      </c>
      <c r="E162" s="43">
        <v>239115</v>
      </c>
      <c r="F162" s="43">
        <v>662700</v>
      </c>
      <c r="G162" s="43">
        <v>238100</v>
      </c>
      <c r="H162" s="43">
        <v>694</v>
      </c>
      <c r="I162" s="43">
        <v>639</v>
      </c>
      <c r="J162" s="43">
        <v>753</v>
      </c>
      <c r="K162" s="43">
        <v>703</v>
      </c>
      <c r="L162" s="43">
        <v>703</v>
      </c>
    </row>
    <row r="163" spans="1:12" x14ac:dyDescent="0.2">
      <c r="A163" s="42" t="s">
        <v>182</v>
      </c>
      <c r="B163" s="43">
        <v>663918</v>
      </c>
      <c r="C163" s="43">
        <v>236327</v>
      </c>
      <c r="D163" s="43">
        <v>668238</v>
      </c>
      <c r="E163" s="43">
        <v>242311</v>
      </c>
      <c r="F163" s="43">
        <v>666100</v>
      </c>
      <c r="G163" s="43">
        <v>239200</v>
      </c>
      <c r="H163" s="43">
        <v>456</v>
      </c>
      <c r="I163" s="43">
        <v>429</v>
      </c>
      <c r="J163" s="43">
        <v>700</v>
      </c>
      <c r="K163" s="43">
        <v>517</v>
      </c>
      <c r="L163" s="43">
        <v>491</v>
      </c>
    </row>
    <row r="164" spans="1:12" x14ac:dyDescent="0.2">
      <c r="A164" s="42" t="s">
        <v>183</v>
      </c>
      <c r="B164" s="43">
        <v>665149</v>
      </c>
      <c r="C164" s="43">
        <v>239749</v>
      </c>
      <c r="D164" s="43">
        <v>668195</v>
      </c>
      <c r="E164" s="43">
        <v>243108</v>
      </c>
      <c r="F164" s="43">
        <v>666900</v>
      </c>
      <c r="G164" s="43">
        <v>240300</v>
      </c>
      <c r="H164" s="43">
        <v>441</v>
      </c>
      <c r="I164" s="43">
        <v>427</v>
      </c>
      <c r="J164" s="43">
        <v>476</v>
      </c>
      <c r="K164" s="43">
        <v>444</v>
      </c>
      <c r="L164" s="43">
        <v>440</v>
      </c>
    </row>
    <row r="165" spans="1:12" x14ac:dyDescent="0.2">
      <c r="A165" s="42" t="s">
        <v>184</v>
      </c>
      <c r="B165" s="43">
        <v>664772</v>
      </c>
      <c r="C165" s="43">
        <v>233706</v>
      </c>
      <c r="D165" s="43">
        <v>667151</v>
      </c>
      <c r="E165" s="43">
        <v>236938</v>
      </c>
      <c r="F165" s="43">
        <v>666000</v>
      </c>
      <c r="G165" s="43">
        <v>235700</v>
      </c>
      <c r="H165" s="43">
        <v>638</v>
      </c>
      <c r="I165" s="43">
        <v>579</v>
      </c>
      <c r="J165" s="43">
        <v>811</v>
      </c>
      <c r="K165" s="43">
        <v>684</v>
      </c>
      <c r="L165" s="43">
        <v>671</v>
      </c>
    </row>
    <row r="166" spans="1:12" x14ac:dyDescent="0.2">
      <c r="A166" s="42" t="s">
        <v>185</v>
      </c>
      <c r="B166" s="43">
        <v>670942</v>
      </c>
      <c r="C166" s="43">
        <v>221172</v>
      </c>
      <c r="D166" s="43">
        <v>674052</v>
      </c>
      <c r="E166" s="43">
        <v>223854</v>
      </c>
      <c r="F166" s="43">
        <v>672300</v>
      </c>
      <c r="G166" s="43">
        <v>222300</v>
      </c>
      <c r="H166" s="43">
        <v>440</v>
      </c>
      <c r="I166" s="43">
        <v>403</v>
      </c>
      <c r="J166" s="43">
        <v>536</v>
      </c>
      <c r="K166" s="43">
        <v>440</v>
      </c>
      <c r="L166" s="43">
        <v>419</v>
      </c>
    </row>
    <row r="167" spans="1:12" x14ac:dyDescent="0.2">
      <c r="A167" s="42" t="s">
        <v>186</v>
      </c>
      <c r="B167" s="43">
        <v>665690</v>
      </c>
      <c r="C167" s="43">
        <v>232460</v>
      </c>
      <c r="D167" s="43">
        <v>669073</v>
      </c>
      <c r="E167" s="43">
        <v>234623</v>
      </c>
      <c r="F167" s="43">
        <v>667000</v>
      </c>
      <c r="G167" s="43">
        <v>233500</v>
      </c>
      <c r="H167" s="43">
        <v>683</v>
      </c>
      <c r="I167" s="43">
        <v>531</v>
      </c>
      <c r="J167" s="43">
        <v>824</v>
      </c>
      <c r="K167" s="43">
        <v>662</v>
      </c>
      <c r="L167" s="43">
        <v>657</v>
      </c>
    </row>
    <row r="168" spans="1:12" x14ac:dyDescent="0.2">
      <c r="A168" s="42" t="s">
        <v>187</v>
      </c>
      <c r="B168" s="43">
        <v>663474</v>
      </c>
      <c r="C168" s="43">
        <v>238339</v>
      </c>
      <c r="D168" s="43">
        <v>665235</v>
      </c>
      <c r="E168" s="43">
        <v>241853</v>
      </c>
      <c r="F168" s="43">
        <v>664700</v>
      </c>
      <c r="G168" s="43">
        <v>241000</v>
      </c>
      <c r="H168" s="43">
        <v>532</v>
      </c>
      <c r="I168" s="43">
        <v>449</v>
      </c>
      <c r="J168" s="43">
        <v>675</v>
      </c>
      <c r="K168" s="43">
        <v>572</v>
      </c>
      <c r="L168" s="43">
        <v>581</v>
      </c>
    </row>
    <row r="169" spans="1:12" x14ac:dyDescent="0.2">
      <c r="A169" s="42" t="s">
        <v>188</v>
      </c>
      <c r="B169" s="43">
        <v>669535</v>
      </c>
      <c r="C169" s="43">
        <v>232844</v>
      </c>
      <c r="D169" s="43">
        <v>673612</v>
      </c>
      <c r="E169" s="43">
        <v>237726</v>
      </c>
      <c r="F169" s="43">
        <v>670800</v>
      </c>
      <c r="G169" s="43">
        <v>234800</v>
      </c>
      <c r="H169" s="43">
        <v>396</v>
      </c>
      <c r="I169" s="43">
        <v>383</v>
      </c>
      <c r="J169" s="43">
        <v>475</v>
      </c>
      <c r="K169" s="43">
        <v>394</v>
      </c>
      <c r="L169" s="43">
        <v>386</v>
      </c>
    </row>
    <row r="170" spans="1:12" x14ac:dyDescent="0.2">
      <c r="A170" s="42" t="s">
        <v>189</v>
      </c>
      <c r="B170" s="43">
        <v>670719</v>
      </c>
      <c r="C170" s="43">
        <v>230137</v>
      </c>
      <c r="D170" s="43">
        <v>673401</v>
      </c>
      <c r="E170" s="43">
        <v>233504</v>
      </c>
      <c r="F170" s="43">
        <v>672000</v>
      </c>
      <c r="G170" s="43">
        <v>231400</v>
      </c>
      <c r="H170" s="43">
        <v>396</v>
      </c>
      <c r="I170" s="43">
        <v>388</v>
      </c>
      <c r="J170" s="43">
        <v>475</v>
      </c>
      <c r="K170" s="43">
        <v>412</v>
      </c>
      <c r="L170" s="43">
        <v>400</v>
      </c>
    </row>
    <row r="171" spans="1:12" x14ac:dyDescent="0.2">
      <c r="A171" s="42" t="s">
        <v>190</v>
      </c>
      <c r="B171" s="43">
        <v>666220</v>
      </c>
      <c r="C171" s="43">
        <v>233287</v>
      </c>
      <c r="D171" s="43">
        <v>669970</v>
      </c>
      <c r="E171" s="43">
        <v>238804</v>
      </c>
      <c r="F171" s="43">
        <v>668400</v>
      </c>
      <c r="G171" s="43">
        <v>236000</v>
      </c>
      <c r="H171" s="43">
        <v>461</v>
      </c>
      <c r="I171" s="43">
        <v>433</v>
      </c>
      <c r="J171" s="43">
        <v>624</v>
      </c>
      <c r="K171" s="43">
        <v>495</v>
      </c>
      <c r="L171" s="43">
        <v>476</v>
      </c>
    </row>
    <row r="172" spans="1:12" x14ac:dyDescent="0.2">
      <c r="A172" s="42" t="s">
        <v>191</v>
      </c>
      <c r="B172" s="43">
        <v>671230</v>
      </c>
      <c r="C172" s="43">
        <v>222909</v>
      </c>
      <c r="D172" s="43">
        <v>674065</v>
      </c>
      <c r="E172" s="43">
        <v>226327</v>
      </c>
      <c r="F172" s="43">
        <v>672500</v>
      </c>
      <c r="G172" s="43">
        <v>224300</v>
      </c>
      <c r="H172" s="43">
        <v>420</v>
      </c>
      <c r="I172" s="43">
        <v>399</v>
      </c>
      <c r="J172" s="43">
        <v>495</v>
      </c>
      <c r="K172" s="43">
        <v>420</v>
      </c>
      <c r="L172" s="43">
        <v>411</v>
      </c>
    </row>
    <row r="173" spans="1:12" x14ac:dyDescent="0.2">
      <c r="A173" s="42" t="s">
        <v>192</v>
      </c>
      <c r="B173" s="43">
        <v>668912</v>
      </c>
      <c r="C173" s="43">
        <v>239358</v>
      </c>
      <c r="D173" s="43">
        <v>671291</v>
      </c>
      <c r="E173" s="43">
        <v>242453</v>
      </c>
      <c r="F173" s="43">
        <v>669900</v>
      </c>
      <c r="G173" s="43">
        <v>240800</v>
      </c>
      <c r="H173" s="43">
        <v>383</v>
      </c>
      <c r="I173" s="43">
        <v>378</v>
      </c>
      <c r="J173" s="43">
        <v>451</v>
      </c>
      <c r="K173" s="43">
        <v>391</v>
      </c>
      <c r="L173" s="43">
        <v>380</v>
      </c>
    </row>
    <row r="174" spans="1:12" x14ac:dyDescent="0.2">
      <c r="A174" s="42" t="s">
        <v>193</v>
      </c>
      <c r="B174" s="43">
        <v>667545</v>
      </c>
      <c r="C174" s="43">
        <v>221762</v>
      </c>
      <c r="D174" s="43">
        <v>673257</v>
      </c>
      <c r="E174" s="43">
        <v>230340</v>
      </c>
      <c r="F174" s="43">
        <v>672400</v>
      </c>
      <c r="G174" s="43">
        <v>227200</v>
      </c>
      <c r="H174" s="43">
        <v>419</v>
      </c>
      <c r="I174" s="43">
        <v>394</v>
      </c>
      <c r="J174" s="43">
        <v>752</v>
      </c>
      <c r="K174" s="43">
        <v>498</v>
      </c>
      <c r="L174" s="43">
        <v>492</v>
      </c>
    </row>
    <row r="175" spans="1:12" x14ac:dyDescent="0.2">
      <c r="A175" s="42" t="s">
        <v>194</v>
      </c>
      <c r="B175" s="43">
        <v>663192</v>
      </c>
      <c r="C175" s="43">
        <v>241594</v>
      </c>
      <c r="D175" s="43">
        <v>666687</v>
      </c>
      <c r="E175" s="43">
        <v>244267</v>
      </c>
      <c r="F175" s="43">
        <v>665400</v>
      </c>
      <c r="G175" s="43">
        <v>243000</v>
      </c>
      <c r="H175" s="43">
        <v>425</v>
      </c>
      <c r="I175" s="43">
        <v>424</v>
      </c>
      <c r="J175" s="43">
        <v>522</v>
      </c>
      <c r="K175" s="43">
        <v>442</v>
      </c>
      <c r="L175" s="43">
        <v>432</v>
      </c>
    </row>
    <row r="176" spans="1:12" x14ac:dyDescent="0.2">
      <c r="A176" s="42" t="s">
        <v>195</v>
      </c>
      <c r="B176" s="43">
        <v>634315</v>
      </c>
      <c r="C176" s="43">
        <v>260261</v>
      </c>
      <c r="D176" s="43">
        <v>638052</v>
      </c>
      <c r="E176" s="43">
        <v>263777</v>
      </c>
      <c r="F176" s="43">
        <v>636600</v>
      </c>
      <c r="G176" s="43">
        <v>262200</v>
      </c>
      <c r="H176" s="43">
        <v>417</v>
      </c>
      <c r="I176" s="43">
        <v>398</v>
      </c>
      <c r="J176" s="43">
        <v>634</v>
      </c>
      <c r="K176" s="43">
        <v>525</v>
      </c>
      <c r="L176" s="43">
        <v>533</v>
      </c>
    </row>
    <row r="177" spans="1:12" x14ac:dyDescent="0.2">
      <c r="A177" s="42" t="s">
        <v>196</v>
      </c>
      <c r="B177" s="43">
        <v>620701</v>
      </c>
      <c r="C177" s="43">
        <v>263852</v>
      </c>
      <c r="D177" s="43">
        <v>624466</v>
      </c>
      <c r="E177" s="43">
        <v>266085</v>
      </c>
      <c r="F177" s="43">
        <v>621500</v>
      </c>
      <c r="G177" s="43">
        <v>265600</v>
      </c>
      <c r="H177" s="43">
        <v>267</v>
      </c>
      <c r="I177" s="43">
        <v>261</v>
      </c>
      <c r="J177" s="43">
        <v>381</v>
      </c>
      <c r="K177" s="43">
        <v>308</v>
      </c>
      <c r="L177" s="43">
        <v>295</v>
      </c>
    </row>
    <row r="178" spans="1:12" x14ac:dyDescent="0.2">
      <c r="A178" s="42" t="s">
        <v>197</v>
      </c>
      <c r="B178" s="43">
        <v>625941</v>
      </c>
      <c r="C178" s="43">
        <v>260731</v>
      </c>
      <c r="D178" s="43">
        <v>629874</v>
      </c>
      <c r="E178" s="43">
        <v>265526</v>
      </c>
      <c r="F178" s="43">
        <v>628200</v>
      </c>
      <c r="G178" s="43">
        <v>264100</v>
      </c>
      <c r="H178" s="43">
        <v>329</v>
      </c>
      <c r="I178" s="43">
        <v>308</v>
      </c>
      <c r="J178" s="43">
        <v>606</v>
      </c>
      <c r="K178" s="43">
        <v>413</v>
      </c>
      <c r="L178" s="43">
        <v>404</v>
      </c>
    </row>
    <row r="179" spans="1:12" x14ac:dyDescent="0.2">
      <c r="A179" s="42" t="s">
        <v>198</v>
      </c>
      <c r="B179" s="43">
        <v>628565</v>
      </c>
      <c r="C179" s="43">
        <v>264737</v>
      </c>
      <c r="D179" s="43">
        <v>634555</v>
      </c>
      <c r="E179" s="43">
        <v>270995</v>
      </c>
      <c r="F179" s="43">
        <v>630600</v>
      </c>
      <c r="G179" s="43">
        <v>267500</v>
      </c>
      <c r="H179" s="43">
        <v>311</v>
      </c>
      <c r="I179" s="43">
        <v>281</v>
      </c>
      <c r="J179" s="43">
        <v>630</v>
      </c>
      <c r="K179" s="43">
        <v>331</v>
      </c>
      <c r="L179" s="43">
        <v>326</v>
      </c>
    </row>
    <row r="180" spans="1:12" x14ac:dyDescent="0.2">
      <c r="A180" s="42" t="s">
        <v>199</v>
      </c>
      <c r="B180" s="43">
        <v>634357</v>
      </c>
      <c r="C180" s="43">
        <v>264990</v>
      </c>
      <c r="D180" s="43">
        <v>637768</v>
      </c>
      <c r="E180" s="43">
        <v>267247</v>
      </c>
      <c r="F180" s="43">
        <v>636300</v>
      </c>
      <c r="G180" s="43">
        <v>266200</v>
      </c>
      <c r="H180" s="43">
        <v>291</v>
      </c>
      <c r="I180" s="43">
        <v>284</v>
      </c>
      <c r="J180" s="43">
        <v>489</v>
      </c>
      <c r="K180" s="43">
        <v>351</v>
      </c>
      <c r="L180" s="43">
        <v>341</v>
      </c>
    </row>
    <row r="181" spans="1:12" x14ac:dyDescent="0.2">
      <c r="A181" s="42" t="s">
        <v>200</v>
      </c>
      <c r="B181" s="43">
        <v>635988</v>
      </c>
      <c r="C181" s="43">
        <v>262621</v>
      </c>
      <c r="D181" s="43">
        <v>639007</v>
      </c>
      <c r="E181" s="43">
        <v>265940</v>
      </c>
      <c r="F181" s="43">
        <v>637600</v>
      </c>
      <c r="G181" s="43">
        <v>264400</v>
      </c>
      <c r="H181" s="43">
        <v>375</v>
      </c>
      <c r="I181" s="43">
        <v>320</v>
      </c>
      <c r="J181" s="43">
        <v>555</v>
      </c>
      <c r="K181" s="43">
        <v>460</v>
      </c>
      <c r="L181" s="43">
        <v>468</v>
      </c>
    </row>
    <row r="182" spans="1:12" x14ac:dyDescent="0.2">
      <c r="A182" s="42" t="s">
        <v>201</v>
      </c>
      <c r="B182" s="43">
        <v>623455</v>
      </c>
      <c r="C182" s="43">
        <v>260320</v>
      </c>
      <c r="D182" s="43">
        <v>627215</v>
      </c>
      <c r="E182" s="43">
        <v>265660</v>
      </c>
      <c r="F182" s="43">
        <v>626000</v>
      </c>
      <c r="G182" s="43">
        <v>263500</v>
      </c>
      <c r="H182" s="43">
        <v>387</v>
      </c>
      <c r="I182" s="43">
        <v>327</v>
      </c>
      <c r="J182" s="43">
        <v>560</v>
      </c>
      <c r="K182" s="43">
        <v>414</v>
      </c>
      <c r="L182" s="43">
        <v>408</v>
      </c>
    </row>
    <row r="183" spans="1:12" x14ac:dyDescent="0.2">
      <c r="A183" s="42" t="s">
        <v>202</v>
      </c>
      <c r="B183" s="43">
        <v>623652</v>
      </c>
      <c r="C183" s="43">
        <v>264724</v>
      </c>
      <c r="D183" s="43">
        <v>630065</v>
      </c>
      <c r="E183" s="43">
        <v>270872</v>
      </c>
      <c r="F183" s="43">
        <v>626900</v>
      </c>
      <c r="G183" s="43">
        <v>267000</v>
      </c>
      <c r="H183" s="43">
        <v>282</v>
      </c>
      <c r="I183" s="43">
        <v>261</v>
      </c>
      <c r="J183" s="43">
        <v>417</v>
      </c>
      <c r="K183" s="43">
        <v>306</v>
      </c>
      <c r="L183" s="43">
        <v>297</v>
      </c>
    </row>
    <row r="184" spans="1:12" x14ac:dyDescent="0.2">
      <c r="A184" s="42" t="s">
        <v>203</v>
      </c>
      <c r="B184" s="43">
        <v>637933</v>
      </c>
      <c r="C184" s="43">
        <v>260189</v>
      </c>
      <c r="D184" s="43">
        <v>641081</v>
      </c>
      <c r="E184" s="43">
        <v>264391</v>
      </c>
      <c r="F184" s="43">
        <v>639700</v>
      </c>
      <c r="G184" s="43">
        <v>262700</v>
      </c>
      <c r="H184" s="43">
        <v>448</v>
      </c>
      <c r="I184" s="43">
        <v>410</v>
      </c>
      <c r="J184" s="43">
        <v>738</v>
      </c>
      <c r="K184" s="43">
        <v>514</v>
      </c>
      <c r="L184" s="43">
        <v>500</v>
      </c>
    </row>
    <row r="185" spans="1:12" x14ac:dyDescent="0.2">
      <c r="A185" s="42" t="s">
        <v>204</v>
      </c>
      <c r="B185" s="43">
        <v>637379</v>
      </c>
      <c r="C185" s="43">
        <v>264697</v>
      </c>
      <c r="D185" s="43">
        <v>639599</v>
      </c>
      <c r="E185" s="43">
        <v>267608</v>
      </c>
      <c r="F185" s="43">
        <v>638400</v>
      </c>
      <c r="G185" s="43">
        <v>266000</v>
      </c>
      <c r="H185" s="43">
        <v>296</v>
      </c>
      <c r="I185" s="43">
        <v>283</v>
      </c>
      <c r="J185" s="43">
        <v>485</v>
      </c>
      <c r="K185" s="43">
        <v>328</v>
      </c>
      <c r="L185" s="43">
        <v>300</v>
      </c>
    </row>
    <row r="186" spans="1:12" x14ac:dyDescent="0.2">
      <c r="A186" s="42" t="s">
        <v>205</v>
      </c>
      <c r="B186" s="43">
        <v>633067</v>
      </c>
      <c r="C186" s="43">
        <v>266952</v>
      </c>
      <c r="D186" s="43">
        <v>635580</v>
      </c>
      <c r="E186" s="43">
        <v>270457</v>
      </c>
      <c r="F186" s="43">
        <v>635000</v>
      </c>
      <c r="G186" s="43">
        <v>267700</v>
      </c>
      <c r="H186" s="43">
        <v>287</v>
      </c>
      <c r="I186" s="43">
        <v>281</v>
      </c>
      <c r="J186" s="43">
        <v>351</v>
      </c>
      <c r="K186" s="43">
        <v>314</v>
      </c>
      <c r="L186" s="43">
        <v>314</v>
      </c>
    </row>
    <row r="187" spans="1:12" x14ac:dyDescent="0.2">
      <c r="A187" s="42" t="s">
        <v>206</v>
      </c>
      <c r="B187" s="43">
        <v>635128</v>
      </c>
      <c r="C187" s="43">
        <v>259073</v>
      </c>
      <c r="D187" s="43">
        <v>638763</v>
      </c>
      <c r="E187" s="43">
        <v>262426</v>
      </c>
      <c r="F187" s="43">
        <v>637300</v>
      </c>
      <c r="G187" s="43">
        <v>260900</v>
      </c>
      <c r="H187" s="43">
        <v>441</v>
      </c>
      <c r="I187" s="43">
        <v>428</v>
      </c>
      <c r="J187" s="43">
        <v>717</v>
      </c>
      <c r="K187" s="43">
        <v>536</v>
      </c>
      <c r="L187" s="43">
        <v>522</v>
      </c>
    </row>
    <row r="188" spans="1:12" x14ac:dyDescent="0.2">
      <c r="A188" s="42" t="s">
        <v>207</v>
      </c>
      <c r="B188" s="43">
        <v>631146</v>
      </c>
      <c r="C188" s="43">
        <v>263262</v>
      </c>
      <c r="D188" s="43">
        <v>634739</v>
      </c>
      <c r="E188" s="43">
        <v>268888</v>
      </c>
      <c r="F188" s="43">
        <v>632500</v>
      </c>
      <c r="G188" s="43">
        <v>265700</v>
      </c>
      <c r="H188" s="43">
        <v>341</v>
      </c>
      <c r="I188" s="43">
        <v>313</v>
      </c>
      <c r="J188" s="43">
        <v>596</v>
      </c>
      <c r="K188" s="43">
        <v>410</v>
      </c>
      <c r="L188" s="43">
        <v>382</v>
      </c>
    </row>
    <row r="189" spans="1:12" x14ac:dyDescent="0.2">
      <c r="A189" s="42" t="s">
        <v>208</v>
      </c>
      <c r="B189" s="43">
        <v>632874</v>
      </c>
      <c r="C189" s="43">
        <v>261642</v>
      </c>
      <c r="D189" s="43">
        <v>636950</v>
      </c>
      <c r="E189" s="43">
        <v>265860</v>
      </c>
      <c r="F189" s="43">
        <v>634800</v>
      </c>
      <c r="G189" s="43">
        <v>263800</v>
      </c>
      <c r="H189" s="43">
        <v>376</v>
      </c>
      <c r="I189" s="43">
        <v>367</v>
      </c>
      <c r="J189" s="43">
        <v>636</v>
      </c>
      <c r="K189" s="43">
        <v>502</v>
      </c>
      <c r="L189" s="43">
        <v>517</v>
      </c>
    </row>
    <row r="190" spans="1:12" x14ac:dyDescent="0.2">
      <c r="A190" s="42" t="s">
        <v>209</v>
      </c>
      <c r="B190" s="43">
        <v>634259</v>
      </c>
      <c r="C190" s="43">
        <v>239718</v>
      </c>
      <c r="D190" s="43">
        <v>636932</v>
      </c>
      <c r="E190" s="43">
        <v>243560</v>
      </c>
      <c r="F190" s="43">
        <v>634900</v>
      </c>
      <c r="G190" s="43">
        <v>241100</v>
      </c>
      <c r="H190" s="43">
        <v>399</v>
      </c>
      <c r="I190" s="43">
        <v>388</v>
      </c>
      <c r="J190" s="43">
        <v>592</v>
      </c>
      <c r="K190" s="43">
        <v>432</v>
      </c>
      <c r="L190" s="43">
        <v>410</v>
      </c>
    </row>
    <row r="191" spans="1:12" x14ac:dyDescent="0.2">
      <c r="A191" s="42" t="s">
        <v>210</v>
      </c>
      <c r="B191" s="43">
        <v>644190</v>
      </c>
      <c r="C191" s="43">
        <v>233998</v>
      </c>
      <c r="D191" s="43">
        <v>646667</v>
      </c>
      <c r="E191" s="43">
        <v>235683</v>
      </c>
      <c r="F191" s="43">
        <v>645700</v>
      </c>
      <c r="G191" s="43">
        <v>234500</v>
      </c>
      <c r="H191" s="43">
        <v>500</v>
      </c>
      <c r="I191" s="43">
        <v>473</v>
      </c>
      <c r="J191" s="43">
        <v>677</v>
      </c>
      <c r="K191" s="43">
        <v>551</v>
      </c>
      <c r="L191" s="43">
        <v>538</v>
      </c>
    </row>
    <row r="192" spans="1:12" x14ac:dyDescent="0.2">
      <c r="A192" s="42" t="s">
        <v>211</v>
      </c>
      <c r="B192" s="43">
        <v>640859</v>
      </c>
      <c r="C192" s="43">
        <v>235588</v>
      </c>
      <c r="D192" s="43">
        <v>643998</v>
      </c>
      <c r="E192" s="43">
        <v>238581</v>
      </c>
      <c r="F192" s="43">
        <v>642900</v>
      </c>
      <c r="G192" s="43">
        <v>237300</v>
      </c>
      <c r="H192" s="43">
        <v>490</v>
      </c>
      <c r="I192" s="43">
        <v>470</v>
      </c>
      <c r="J192" s="43">
        <v>660</v>
      </c>
      <c r="K192" s="43">
        <v>560</v>
      </c>
      <c r="L192" s="43">
        <v>554</v>
      </c>
    </row>
    <row r="193" spans="1:12" x14ac:dyDescent="0.2">
      <c r="A193" s="42" t="s">
        <v>212</v>
      </c>
      <c r="B193" s="43">
        <v>634282</v>
      </c>
      <c r="C193" s="43">
        <v>231780</v>
      </c>
      <c r="D193" s="43">
        <v>639602</v>
      </c>
      <c r="E193" s="43">
        <v>236282</v>
      </c>
      <c r="F193" s="43">
        <v>638500</v>
      </c>
      <c r="G193" s="43">
        <v>234300</v>
      </c>
      <c r="H193" s="43">
        <v>452</v>
      </c>
      <c r="I193" s="43">
        <v>434</v>
      </c>
      <c r="J193" s="43">
        <v>611</v>
      </c>
      <c r="K193" s="43">
        <v>493</v>
      </c>
      <c r="L193" s="43">
        <v>496</v>
      </c>
    </row>
    <row r="194" spans="1:12" x14ac:dyDescent="0.2">
      <c r="A194" s="42" t="s">
        <v>213</v>
      </c>
      <c r="B194" s="43">
        <v>646605</v>
      </c>
      <c r="C194" s="43">
        <v>234994</v>
      </c>
      <c r="D194" s="43">
        <v>649382</v>
      </c>
      <c r="E194" s="43">
        <v>237827</v>
      </c>
      <c r="F194" s="43">
        <v>647600</v>
      </c>
      <c r="G194" s="43">
        <v>236300</v>
      </c>
      <c r="H194" s="43">
        <v>512</v>
      </c>
      <c r="I194" s="43">
        <v>489</v>
      </c>
      <c r="J194" s="43">
        <v>706</v>
      </c>
      <c r="K194" s="43">
        <v>592</v>
      </c>
      <c r="L194" s="43">
        <v>600</v>
      </c>
    </row>
    <row r="195" spans="1:12" x14ac:dyDescent="0.2">
      <c r="A195" s="42" t="s">
        <v>214</v>
      </c>
      <c r="B195" s="43">
        <v>642432</v>
      </c>
      <c r="C195" s="43">
        <v>240109</v>
      </c>
      <c r="D195" s="43">
        <v>645907</v>
      </c>
      <c r="E195" s="43">
        <v>244521</v>
      </c>
      <c r="F195" s="43">
        <v>644100</v>
      </c>
      <c r="G195" s="43">
        <v>242900</v>
      </c>
      <c r="H195" s="43">
        <v>441</v>
      </c>
      <c r="I195" s="43">
        <v>420</v>
      </c>
      <c r="J195" s="43">
        <v>562</v>
      </c>
      <c r="K195" s="43">
        <v>457</v>
      </c>
      <c r="L195" s="43">
        <v>450</v>
      </c>
    </row>
    <row r="196" spans="1:12" x14ac:dyDescent="0.2">
      <c r="A196" s="42" t="s">
        <v>215</v>
      </c>
      <c r="B196" s="43">
        <v>646250</v>
      </c>
      <c r="C196" s="43">
        <v>233926</v>
      </c>
      <c r="D196" s="43">
        <v>649169</v>
      </c>
      <c r="E196" s="43">
        <v>236395</v>
      </c>
      <c r="F196" s="43">
        <v>647300</v>
      </c>
      <c r="G196" s="43">
        <v>235500</v>
      </c>
      <c r="H196" s="43">
        <v>510</v>
      </c>
      <c r="I196" s="43">
        <v>473</v>
      </c>
      <c r="J196" s="43">
        <v>706</v>
      </c>
      <c r="K196" s="43">
        <v>541</v>
      </c>
      <c r="L196" s="43">
        <v>522</v>
      </c>
    </row>
    <row r="197" spans="1:12" x14ac:dyDescent="0.2">
      <c r="A197" s="42" t="s">
        <v>216</v>
      </c>
      <c r="B197" s="43">
        <v>629249</v>
      </c>
      <c r="C197" s="43">
        <v>231370</v>
      </c>
      <c r="D197" s="43">
        <v>634567</v>
      </c>
      <c r="E197" s="43">
        <v>237755</v>
      </c>
      <c r="F197" s="43">
        <v>630200</v>
      </c>
      <c r="G197" s="43">
        <v>235300</v>
      </c>
      <c r="H197" s="43">
        <v>411</v>
      </c>
      <c r="I197" s="43">
        <v>397</v>
      </c>
      <c r="J197" s="43">
        <v>565</v>
      </c>
      <c r="K197" s="43">
        <v>481</v>
      </c>
      <c r="L197" s="43">
        <v>481</v>
      </c>
    </row>
    <row r="198" spans="1:12" x14ac:dyDescent="0.2">
      <c r="A198" s="42" t="s">
        <v>217</v>
      </c>
      <c r="B198" s="43">
        <v>635518</v>
      </c>
      <c r="C198" s="43">
        <v>238099</v>
      </c>
      <c r="D198" s="43">
        <v>640670</v>
      </c>
      <c r="E198" s="43">
        <v>242827</v>
      </c>
      <c r="F198" s="43">
        <v>636500</v>
      </c>
      <c r="G198" s="43">
        <v>240700</v>
      </c>
      <c r="H198" s="43">
        <v>420</v>
      </c>
      <c r="I198" s="43">
        <v>409</v>
      </c>
      <c r="J198" s="43">
        <v>680</v>
      </c>
      <c r="K198" s="43">
        <v>469</v>
      </c>
      <c r="L198" s="43">
        <v>450</v>
      </c>
    </row>
    <row r="199" spans="1:12" x14ac:dyDescent="0.2">
      <c r="A199" s="42" t="s">
        <v>218</v>
      </c>
      <c r="B199" s="43">
        <v>643531</v>
      </c>
      <c r="C199" s="43">
        <v>232355</v>
      </c>
      <c r="D199" s="43">
        <v>647282</v>
      </c>
      <c r="E199" s="43">
        <v>234897</v>
      </c>
      <c r="F199" s="43">
        <v>645900</v>
      </c>
      <c r="G199" s="43">
        <v>233400</v>
      </c>
      <c r="H199" s="43">
        <v>514</v>
      </c>
      <c r="I199" s="43">
        <v>474</v>
      </c>
      <c r="J199" s="43">
        <v>682</v>
      </c>
      <c r="K199" s="43">
        <v>581</v>
      </c>
      <c r="L199" s="43">
        <v>596</v>
      </c>
    </row>
    <row r="200" spans="1:12" x14ac:dyDescent="0.2">
      <c r="A200" s="42" t="s">
        <v>219</v>
      </c>
      <c r="B200" s="43">
        <v>631235</v>
      </c>
      <c r="C200" s="43">
        <v>236692</v>
      </c>
      <c r="D200" s="43">
        <v>637046</v>
      </c>
      <c r="E200" s="43">
        <v>240638</v>
      </c>
      <c r="F200" s="43">
        <v>633300</v>
      </c>
      <c r="G200" s="43">
        <v>239500</v>
      </c>
      <c r="H200" s="43">
        <v>406</v>
      </c>
      <c r="I200" s="43">
        <v>399</v>
      </c>
      <c r="J200" s="43">
        <v>500</v>
      </c>
      <c r="K200" s="43">
        <v>433</v>
      </c>
      <c r="L200" s="43">
        <v>424</v>
      </c>
    </row>
    <row r="201" spans="1:12" x14ac:dyDescent="0.2">
      <c r="A201" s="42" t="s">
        <v>220</v>
      </c>
      <c r="B201" s="43">
        <v>639659</v>
      </c>
      <c r="C201" s="43">
        <v>239760</v>
      </c>
      <c r="D201" s="43">
        <v>643238</v>
      </c>
      <c r="E201" s="43">
        <v>242839</v>
      </c>
      <c r="F201" s="43">
        <v>641200</v>
      </c>
      <c r="G201" s="43">
        <v>241300</v>
      </c>
      <c r="H201" s="43">
        <v>473</v>
      </c>
      <c r="I201" s="43">
        <v>429</v>
      </c>
      <c r="J201" s="43">
        <v>638</v>
      </c>
      <c r="K201" s="43">
        <v>510</v>
      </c>
      <c r="L201" s="43">
        <v>492</v>
      </c>
    </row>
    <row r="202" spans="1:12" x14ac:dyDescent="0.2">
      <c r="A202" s="42" t="s">
        <v>221</v>
      </c>
      <c r="B202" s="43">
        <v>643557</v>
      </c>
      <c r="C202" s="43">
        <v>235244</v>
      </c>
      <c r="D202" s="43">
        <v>647482</v>
      </c>
      <c r="E202" s="43">
        <v>238756</v>
      </c>
      <c r="F202" s="43">
        <v>645900</v>
      </c>
      <c r="G202" s="43">
        <v>237100</v>
      </c>
      <c r="H202" s="43">
        <v>469</v>
      </c>
      <c r="I202" s="43">
        <v>459</v>
      </c>
      <c r="J202" s="43">
        <v>677</v>
      </c>
      <c r="K202" s="43">
        <v>534</v>
      </c>
      <c r="L202" s="43">
        <v>518</v>
      </c>
    </row>
    <row r="203" spans="1:12" x14ac:dyDescent="0.2">
      <c r="A203" s="42" t="s">
        <v>222</v>
      </c>
      <c r="B203" s="43">
        <v>635365</v>
      </c>
      <c r="C203" s="43">
        <v>234960</v>
      </c>
      <c r="D203" s="43">
        <v>638001</v>
      </c>
      <c r="E203" s="43">
        <v>238736</v>
      </c>
      <c r="F203" s="43">
        <v>637100</v>
      </c>
      <c r="G203" s="43">
        <v>236500</v>
      </c>
      <c r="H203" s="43">
        <v>436</v>
      </c>
      <c r="I203" s="43">
        <v>415</v>
      </c>
      <c r="J203" s="43">
        <v>522</v>
      </c>
      <c r="K203" s="43">
        <v>454</v>
      </c>
      <c r="L203" s="43">
        <v>449</v>
      </c>
    </row>
    <row r="204" spans="1:12" x14ac:dyDescent="0.2">
      <c r="A204" s="42" t="s">
        <v>223</v>
      </c>
      <c r="B204" s="43">
        <v>641174</v>
      </c>
      <c r="C204" s="43">
        <v>237888</v>
      </c>
      <c r="D204" s="43">
        <v>645154</v>
      </c>
      <c r="E204" s="43">
        <v>240756</v>
      </c>
      <c r="F204" s="43">
        <v>644300</v>
      </c>
      <c r="G204" s="43">
        <v>239700</v>
      </c>
      <c r="H204" s="43">
        <v>459</v>
      </c>
      <c r="I204" s="43">
        <v>448</v>
      </c>
      <c r="J204" s="43">
        <v>651</v>
      </c>
      <c r="K204" s="43">
        <v>543</v>
      </c>
      <c r="L204" s="43">
        <v>544</v>
      </c>
    </row>
    <row r="205" spans="1:12" x14ac:dyDescent="0.2">
      <c r="A205" s="42" t="s">
        <v>224</v>
      </c>
      <c r="B205" s="43">
        <v>632400</v>
      </c>
      <c r="C205" s="43">
        <v>232635</v>
      </c>
      <c r="D205" s="43">
        <v>636375</v>
      </c>
      <c r="E205" s="43">
        <v>238425</v>
      </c>
      <c r="F205" s="43">
        <v>634800</v>
      </c>
      <c r="G205" s="43">
        <v>236000</v>
      </c>
      <c r="H205" s="43">
        <v>430</v>
      </c>
      <c r="I205" s="43">
        <v>413</v>
      </c>
      <c r="J205" s="43">
        <v>541</v>
      </c>
      <c r="K205" s="43">
        <v>467</v>
      </c>
      <c r="L205" s="43">
        <v>466</v>
      </c>
    </row>
    <row r="206" spans="1:12" x14ac:dyDescent="0.2">
      <c r="A206" s="42" t="s">
        <v>225</v>
      </c>
      <c r="B206" s="43">
        <v>642842</v>
      </c>
      <c r="C206" s="43">
        <v>234668</v>
      </c>
      <c r="D206" s="43">
        <v>644656</v>
      </c>
      <c r="E206" s="43">
        <v>235741</v>
      </c>
      <c r="F206" s="43">
        <v>644200</v>
      </c>
      <c r="G206" s="43">
        <v>235400</v>
      </c>
      <c r="H206" s="43">
        <v>661</v>
      </c>
      <c r="I206" s="43">
        <v>519</v>
      </c>
      <c r="J206" s="43">
        <v>681</v>
      </c>
      <c r="K206" s="43">
        <v>615</v>
      </c>
      <c r="L206" s="43">
        <v>625</v>
      </c>
    </row>
    <row r="207" spans="1:12" x14ac:dyDescent="0.2">
      <c r="A207" s="42" t="s">
        <v>226</v>
      </c>
      <c r="B207" s="43">
        <v>637090</v>
      </c>
      <c r="C207" s="43">
        <v>236092</v>
      </c>
      <c r="D207" s="43">
        <v>642485</v>
      </c>
      <c r="E207" s="43">
        <v>239823</v>
      </c>
      <c r="F207" s="43">
        <v>638300</v>
      </c>
      <c r="G207" s="43">
        <v>237700</v>
      </c>
      <c r="H207" s="43">
        <v>436</v>
      </c>
      <c r="I207" s="43">
        <v>423</v>
      </c>
      <c r="J207" s="43">
        <v>660</v>
      </c>
      <c r="K207" s="43">
        <v>519</v>
      </c>
      <c r="L207" s="43">
        <v>513</v>
      </c>
    </row>
    <row r="208" spans="1:12" x14ac:dyDescent="0.2">
      <c r="A208" s="42" t="s">
        <v>227</v>
      </c>
      <c r="B208" s="43">
        <v>664745</v>
      </c>
      <c r="C208" s="43">
        <v>266533</v>
      </c>
      <c r="D208" s="43">
        <v>666919</v>
      </c>
      <c r="E208" s="43">
        <v>268460</v>
      </c>
      <c r="F208" s="43">
        <v>666000</v>
      </c>
      <c r="G208" s="43">
        <v>267500</v>
      </c>
      <c r="H208" s="43">
        <v>540</v>
      </c>
      <c r="I208" s="43">
        <v>399</v>
      </c>
      <c r="J208" s="43">
        <v>581</v>
      </c>
      <c r="K208" s="43">
        <v>523</v>
      </c>
      <c r="L208" s="43">
        <v>522</v>
      </c>
    </row>
    <row r="209" spans="1:12" x14ac:dyDescent="0.2">
      <c r="A209" s="42" t="s">
        <v>228</v>
      </c>
      <c r="B209" s="43">
        <v>666544</v>
      </c>
      <c r="C209" s="43">
        <v>266239</v>
      </c>
      <c r="D209" s="43">
        <v>668983</v>
      </c>
      <c r="E209" s="43">
        <v>268106</v>
      </c>
      <c r="F209" s="43">
        <v>667300</v>
      </c>
      <c r="G209" s="43">
        <v>267400</v>
      </c>
      <c r="H209" s="43">
        <v>444</v>
      </c>
      <c r="I209" s="43">
        <v>419</v>
      </c>
      <c r="J209" s="43">
        <v>581</v>
      </c>
      <c r="K209" s="43">
        <v>518</v>
      </c>
      <c r="L209" s="43">
        <v>523</v>
      </c>
    </row>
    <row r="210" spans="1:12" x14ac:dyDescent="0.2">
      <c r="A210" s="42" t="s">
        <v>229</v>
      </c>
      <c r="B210" s="43">
        <v>657658</v>
      </c>
      <c r="C210" s="43">
        <v>265952</v>
      </c>
      <c r="D210" s="43">
        <v>661357</v>
      </c>
      <c r="E210" s="43">
        <v>270410</v>
      </c>
      <c r="F210" s="43">
        <v>660900</v>
      </c>
      <c r="G210" s="43">
        <v>269100</v>
      </c>
      <c r="H210" s="43">
        <v>320</v>
      </c>
      <c r="I210" s="43">
        <v>318</v>
      </c>
      <c r="J210" s="43">
        <v>568</v>
      </c>
      <c r="K210" s="43">
        <v>361</v>
      </c>
      <c r="L210" s="43">
        <v>330</v>
      </c>
    </row>
    <row r="211" spans="1:12" x14ac:dyDescent="0.2">
      <c r="A211" s="42" t="s">
        <v>230</v>
      </c>
      <c r="B211" s="43">
        <v>659211</v>
      </c>
      <c r="C211" s="43">
        <v>266144</v>
      </c>
      <c r="D211" s="43">
        <v>663118</v>
      </c>
      <c r="E211" s="43">
        <v>270037</v>
      </c>
      <c r="F211" s="43">
        <v>661700</v>
      </c>
      <c r="G211" s="43">
        <v>269100</v>
      </c>
      <c r="H211" s="43">
        <v>347</v>
      </c>
      <c r="I211" s="43">
        <v>317</v>
      </c>
      <c r="J211" s="43">
        <v>514</v>
      </c>
      <c r="K211" s="43">
        <v>365</v>
      </c>
      <c r="L211" s="43">
        <v>352</v>
      </c>
    </row>
    <row r="212" spans="1:12" x14ac:dyDescent="0.2">
      <c r="A212" s="42" t="s">
        <v>231</v>
      </c>
      <c r="B212" s="43">
        <v>662309</v>
      </c>
      <c r="C212" s="43">
        <v>262566</v>
      </c>
      <c r="D212" s="43">
        <v>666513</v>
      </c>
      <c r="E212" s="43">
        <v>266535</v>
      </c>
      <c r="F212" s="43">
        <v>664100</v>
      </c>
      <c r="G212" s="43">
        <v>265500</v>
      </c>
      <c r="H212" s="43">
        <v>385</v>
      </c>
      <c r="I212" s="43">
        <v>383</v>
      </c>
      <c r="J212" s="43">
        <v>591</v>
      </c>
      <c r="K212" s="43">
        <v>475</v>
      </c>
      <c r="L212" s="43">
        <v>468</v>
      </c>
    </row>
    <row r="213" spans="1:12" x14ac:dyDescent="0.2">
      <c r="A213" s="42" t="s">
        <v>232</v>
      </c>
      <c r="B213" s="43">
        <v>671731</v>
      </c>
      <c r="C213" s="43">
        <v>265182</v>
      </c>
      <c r="D213" s="43">
        <v>673757</v>
      </c>
      <c r="E213" s="43">
        <v>270055</v>
      </c>
      <c r="F213" s="43">
        <v>672900</v>
      </c>
      <c r="G213" s="43">
        <v>268400</v>
      </c>
      <c r="H213" s="43">
        <v>376</v>
      </c>
      <c r="I213" s="43">
        <v>328</v>
      </c>
      <c r="J213" s="43">
        <v>601</v>
      </c>
      <c r="K213" s="43">
        <v>434</v>
      </c>
      <c r="L213" s="43">
        <v>428</v>
      </c>
    </row>
    <row r="214" spans="1:12" x14ac:dyDescent="0.2">
      <c r="A214" s="42" t="s">
        <v>233</v>
      </c>
      <c r="B214" s="43">
        <v>656096</v>
      </c>
      <c r="C214" s="43">
        <v>271573</v>
      </c>
      <c r="D214" s="43">
        <v>658864</v>
      </c>
      <c r="E214" s="43">
        <v>274775</v>
      </c>
      <c r="F214" s="43">
        <v>657500</v>
      </c>
      <c r="G214" s="43">
        <v>273800</v>
      </c>
      <c r="H214" s="43">
        <v>316</v>
      </c>
      <c r="I214" s="43">
        <v>309</v>
      </c>
      <c r="J214" s="43">
        <v>426</v>
      </c>
      <c r="K214" s="43">
        <v>343</v>
      </c>
      <c r="L214" s="43">
        <v>316</v>
      </c>
    </row>
    <row r="215" spans="1:12" x14ac:dyDescent="0.2">
      <c r="A215" s="42" t="s">
        <v>234</v>
      </c>
      <c r="B215" s="43">
        <v>673391</v>
      </c>
      <c r="C215" s="43">
        <v>268727</v>
      </c>
      <c r="D215" s="43">
        <v>674279</v>
      </c>
      <c r="E215" s="43">
        <v>269337</v>
      </c>
      <c r="F215" s="43">
        <v>673700</v>
      </c>
      <c r="G215" s="43">
        <v>269100</v>
      </c>
      <c r="H215" s="43">
        <v>354</v>
      </c>
      <c r="I215" s="43">
        <v>337</v>
      </c>
      <c r="J215" s="43">
        <v>368</v>
      </c>
      <c r="K215" s="43">
        <v>356</v>
      </c>
      <c r="L215" s="43">
        <v>360</v>
      </c>
    </row>
    <row r="216" spans="1:12" x14ac:dyDescent="0.2">
      <c r="A216" s="42" t="s">
        <v>235</v>
      </c>
      <c r="B216" s="43">
        <v>658847</v>
      </c>
      <c r="C216" s="43">
        <v>269630</v>
      </c>
      <c r="D216" s="43">
        <v>663047</v>
      </c>
      <c r="E216" s="43">
        <v>272739</v>
      </c>
      <c r="F216" s="43">
        <v>661400</v>
      </c>
      <c r="G216" s="43">
        <v>270100</v>
      </c>
      <c r="H216" s="43">
        <v>321</v>
      </c>
      <c r="I216" s="43">
        <v>314</v>
      </c>
      <c r="J216" s="43">
        <v>532</v>
      </c>
      <c r="K216" s="43">
        <v>396</v>
      </c>
      <c r="L216" s="43">
        <v>387</v>
      </c>
    </row>
    <row r="217" spans="1:12" x14ac:dyDescent="0.2">
      <c r="A217" s="42" t="s">
        <v>236</v>
      </c>
      <c r="B217" s="43">
        <v>658837</v>
      </c>
      <c r="C217" s="43">
        <v>271940</v>
      </c>
      <c r="D217" s="43">
        <v>662068</v>
      </c>
      <c r="E217" s="43">
        <v>274181</v>
      </c>
      <c r="F217" s="43">
        <v>659700</v>
      </c>
      <c r="G217" s="43">
        <v>273200</v>
      </c>
      <c r="H217" s="43">
        <v>317</v>
      </c>
      <c r="I217" s="43">
        <v>314</v>
      </c>
      <c r="J217" s="43">
        <v>437</v>
      </c>
      <c r="K217" s="43">
        <v>351</v>
      </c>
      <c r="L217" s="43">
        <v>351</v>
      </c>
    </row>
    <row r="218" spans="1:12" x14ac:dyDescent="0.2">
      <c r="A218" s="42" t="s">
        <v>237</v>
      </c>
      <c r="B218" s="43">
        <v>653959</v>
      </c>
      <c r="C218" s="43">
        <v>269222</v>
      </c>
      <c r="D218" s="43">
        <v>657154</v>
      </c>
      <c r="E218" s="43">
        <v>272941</v>
      </c>
      <c r="F218" s="43">
        <v>655400</v>
      </c>
      <c r="G218" s="43">
        <v>271200</v>
      </c>
      <c r="H218" s="43">
        <v>342</v>
      </c>
      <c r="I218" s="43">
        <v>308</v>
      </c>
      <c r="J218" s="43">
        <v>529</v>
      </c>
      <c r="K218" s="43">
        <v>380</v>
      </c>
      <c r="L218" s="43">
        <v>351</v>
      </c>
    </row>
    <row r="219" spans="1:12" x14ac:dyDescent="0.2">
      <c r="A219" s="42" t="s">
        <v>238</v>
      </c>
      <c r="B219" s="43">
        <v>664055</v>
      </c>
      <c r="C219" s="43">
        <v>262098</v>
      </c>
      <c r="D219" s="43">
        <v>668981</v>
      </c>
      <c r="E219" s="43">
        <v>266668</v>
      </c>
      <c r="F219" s="43">
        <v>667100</v>
      </c>
      <c r="G219" s="43">
        <v>263700</v>
      </c>
      <c r="H219" s="43">
        <v>415</v>
      </c>
      <c r="I219" s="43">
        <v>398</v>
      </c>
      <c r="J219" s="43">
        <v>607</v>
      </c>
      <c r="K219" s="43">
        <v>502</v>
      </c>
      <c r="L219" s="43">
        <v>493</v>
      </c>
    </row>
    <row r="220" spans="1:12" x14ac:dyDescent="0.2">
      <c r="A220" s="42" t="s">
        <v>239</v>
      </c>
      <c r="B220" s="43">
        <v>655434</v>
      </c>
      <c r="C220" s="43">
        <v>267754</v>
      </c>
      <c r="D220" s="43">
        <v>660375</v>
      </c>
      <c r="E220" s="43">
        <v>274185</v>
      </c>
      <c r="F220" s="43">
        <v>658600</v>
      </c>
      <c r="G220" s="43">
        <v>270200</v>
      </c>
      <c r="H220" s="43">
        <v>341</v>
      </c>
      <c r="I220" s="43">
        <v>314</v>
      </c>
      <c r="J220" s="43">
        <v>538</v>
      </c>
      <c r="K220" s="43">
        <v>387</v>
      </c>
      <c r="L220" s="43">
        <v>379</v>
      </c>
    </row>
    <row r="221" spans="1:12" x14ac:dyDescent="0.2">
      <c r="A221" s="42" t="s">
        <v>240</v>
      </c>
      <c r="B221" s="43">
        <v>667416</v>
      </c>
      <c r="C221" s="43">
        <v>267313</v>
      </c>
      <c r="D221" s="43">
        <v>669469</v>
      </c>
      <c r="E221" s="43">
        <v>269297</v>
      </c>
      <c r="F221" s="43">
        <v>668800</v>
      </c>
      <c r="G221" s="43">
        <v>268900</v>
      </c>
      <c r="H221" s="43">
        <v>352</v>
      </c>
      <c r="I221" s="43">
        <v>327</v>
      </c>
      <c r="J221" s="43">
        <v>557</v>
      </c>
      <c r="K221" s="43">
        <v>433</v>
      </c>
      <c r="L221" s="43">
        <v>435</v>
      </c>
    </row>
    <row r="222" spans="1:12" x14ac:dyDescent="0.2">
      <c r="A222" s="42" t="s">
        <v>241</v>
      </c>
      <c r="B222" s="43">
        <v>665222</v>
      </c>
      <c r="C222" s="43">
        <v>267738</v>
      </c>
      <c r="D222" s="43">
        <v>667626</v>
      </c>
      <c r="E222" s="43">
        <v>270165</v>
      </c>
      <c r="F222" s="43">
        <v>666500</v>
      </c>
      <c r="G222" s="43">
        <v>269200</v>
      </c>
      <c r="H222" s="43">
        <v>341</v>
      </c>
      <c r="I222" s="43">
        <v>326</v>
      </c>
      <c r="J222" s="43">
        <v>554</v>
      </c>
      <c r="K222" s="43">
        <v>417</v>
      </c>
      <c r="L222" s="43">
        <v>404</v>
      </c>
    </row>
    <row r="223" spans="1:12" x14ac:dyDescent="0.2">
      <c r="A223" s="42" t="s">
        <v>242</v>
      </c>
      <c r="B223" s="43">
        <v>661178</v>
      </c>
      <c r="C223" s="43">
        <v>270966</v>
      </c>
      <c r="D223" s="43">
        <v>664137</v>
      </c>
      <c r="E223" s="43">
        <v>273976</v>
      </c>
      <c r="F223" s="43">
        <v>663100</v>
      </c>
      <c r="G223" s="43">
        <v>272500</v>
      </c>
      <c r="H223" s="43">
        <v>338</v>
      </c>
      <c r="I223" s="43">
        <v>317</v>
      </c>
      <c r="J223" s="43">
        <v>502</v>
      </c>
      <c r="K223" s="43">
        <v>363</v>
      </c>
      <c r="L223" s="43">
        <v>336</v>
      </c>
    </row>
    <row r="224" spans="1:12" x14ac:dyDescent="0.2">
      <c r="A224" s="42" t="s">
        <v>243</v>
      </c>
      <c r="B224" s="43">
        <v>669225</v>
      </c>
      <c r="C224" s="43">
        <v>267714</v>
      </c>
      <c r="D224" s="43">
        <v>672261</v>
      </c>
      <c r="E224" s="43">
        <v>269791</v>
      </c>
      <c r="F224" s="43">
        <v>670700</v>
      </c>
      <c r="G224" s="43">
        <v>268700</v>
      </c>
      <c r="H224" s="43">
        <v>348</v>
      </c>
      <c r="I224" s="43">
        <v>327</v>
      </c>
      <c r="J224" s="43">
        <v>514</v>
      </c>
      <c r="K224" s="43">
        <v>401</v>
      </c>
      <c r="L224" s="43">
        <v>404</v>
      </c>
    </row>
    <row r="225" spans="1:12" x14ac:dyDescent="0.2">
      <c r="A225" s="42" t="s">
        <v>244</v>
      </c>
      <c r="B225" s="43">
        <v>667855</v>
      </c>
      <c r="C225" s="43">
        <v>262521</v>
      </c>
      <c r="D225" s="43">
        <v>671477</v>
      </c>
      <c r="E225" s="43">
        <v>266578</v>
      </c>
      <c r="F225" s="43">
        <v>669700</v>
      </c>
      <c r="G225" s="43">
        <v>263500</v>
      </c>
      <c r="H225" s="43">
        <v>481</v>
      </c>
      <c r="I225" s="43">
        <v>439</v>
      </c>
      <c r="J225" s="43">
        <v>608</v>
      </c>
      <c r="K225" s="43">
        <v>531</v>
      </c>
      <c r="L225" s="43">
        <v>530</v>
      </c>
    </row>
    <row r="226" spans="1:12" x14ac:dyDescent="0.2">
      <c r="A226" s="42" t="s">
        <v>245</v>
      </c>
      <c r="B226" s="43">
        <v>669564</v>
      </c>
      <c r="C226" s="43">
        <v>264261</v>
      </c>
      <c r="D226" s="43">
        <v>672601</v>
      </c>
      <c r="E226" s="43">
        <v>267652</v>
      </c>
      <c r="F226" s="43">
        <v>670900</v>
      </c>
      <c r="G226" s="43">
        <v>266500</v>
      </c>
      <c r="H226" s="43">
        <v>444</v>
      </c>
      <c r="I226" s="43">
        <v>436</v>
      </c>
      <c r="J226" s="43">
        <v>602</v>
      </c>
      <c r="K226" s="43">
        <v>527</v>
      </c>
      <c r="L226" s="43">
        <v>524</v>
      </c>
    </row>
    <row r="227" spans="1:12" x14ac:dyDescent="0.2">
      <c r="A227" s="42" t="s">
        <v>246</v>
      </c>
      <c r="B227" s="43">
        <v>662030</v>
      </c>
      <c r="C227" s="43">
        <v>266340</v>
      </c>
      <c r="D227" s="43">
        <v>665534</v>
      </c>
      <c r="E227" s="43">
        <v>269882</v>
      </c>
      <c r="F227" s="43">
        <v>663800</v>
      </c>
      <c r="G227" s="43">
        <v>268000</v>
      </c>
      <c r="H227" s="43">
        <v>359</v>
      </c>
      <c r="I227" s="43">
        <v>338</v>
      </c>
      <c r="J227" s="43">
        <v>532</v>
      </c>
      <c r="K227" s="43">
        <v>425</v>
      </c>
      <c r="L227" s="43">
        <v>411</v>
      </c>
    </row>
    <row r="228" spans="1:12" x14ac:dyDescent="0.2">
      <c r="A228" s="42" t="s">
        <v>247</v>
      </c>
      <c r="B228" s="43">
        <v>662059</v>
      </c>
      <c r="C228" s="43">
        <v>265542</v>
      </c>
      <c r="D228" s="43">
        <v>666492</v>
      </c>
      <c r="E228" s="43">
        <v>267403</v>
      </c>
      <c r="F228" s="43">
        <v>664100</v>
      </c>
      <c r="G228" s="43">
        <v>266700</v>
      </c>
      <c r="H228" s="43">
        <v>383</v>
      </c>
      <c r="I228" s="43">
        <v>367</v>
      </c>
      <c r="J228" s="43">
        <v>582</v>
      </c>
      <c r="K228" s="43">
        <v>449</v>
      </c>
      <c r="L228" s="43">
        <v>418</v>
      </c>
    </row>
    <row r="229" spans="1:12" x14ac:dyDescent="0.2">
      <c r="A229" s="42" t="s">
        <v>248</v>
      </c>
      <c r="B229" s="43">
        <v>668202</v>
      </c>
      <c r="C229" s="43">
        <v>266130</v>
      </c>
      <c r="D229" s="43">
        <v>671758</v>
      </c>
      <c r="E229" s="43">
        <v>268547</v>
      </c>
      <c r="F229" s="43">
        <v>669400</v>
      </c>
      <c r="G229" s="43">
        <v>267900</v>
      </c>
      <c r="H229" s="43">
        <v>392</v>
      </c>
      <c r="I229" s="43">
        <v>376</v>
      </c>
      <c r="J229" s="43">
        <v>582</v>
      </c>
      <c r="K229" s="43">
        <v>484</v>
      </c>
      <c r="L229" s="43">
        <v>483</v>
      </c>
    </row>
    <row r="230" spans="1:12" x14ac:dyDescent="0.2">
      <c r="A230" s="42" t="s">
        <v>249</v>
      </c>
      <c r="B230" s="43">
        <v>662740</v>
      </c>
      <c r="C230" s="43">
        <v>269113</v>
      </c>
      <c r="D230" s="43">
        <v>666059</v>
      </c>
      <c r="E230" s="43">
        <v>273623</v>
      </c>
      <c r="F230" s="43">
        <v>664500</v>
      </c>
      <c r="G230" s="43">
        <v>271000</v>
      </c>
      <c r="H230" s="43">
        <v>340</v>
      </c>
      <c r="I230" s="43">
        <v>319</v>
      </c>
      <c r="J230" s="43">
        <v>520</v>
      </c>
      <c r="K230" s="43">
        <v>388</v>
      </c>
      <c r="L230" s="43">
        <v>361</v>
      </c>
    </row>
    <row r="231" spans="1:12" x14ac:dyDescent="0.2">
      <c r="A231" s="42" t="s">
        <v>333</v>
      </c>
      <c r="B231" s="43">
        <v>657443</v>
      </c>
      <c r="C231" s="43">
        <v>233776</v>
      </c>
      <c r="D231" s="43">
        <v>659776</v>
      </c>
      <c r="E231" s="43">
        <v>241217</v>
      </c>
      <c r="F231" s="43"/>
      <c r="G231" s="43"/>
      <c r="H231" s="43"/>
      <c r="I231" s="43">
        <v>449</v>
      </c>
      <c r="J231" s="43">
        <v>449</v>
      </c>
      <c r="K231" s="43">
        <v>449</v>
      </c>
      <c r="L231" s="43">
        <v>449</v>
      </c>
    </row>
  </sheetData>
  <printOptions horizontalCentered="1" gridLines="1"/>
  <pageMargins left="0.39370078740157483" right="0.39370078740157483" top="0.59055118110236227" bottom="0.59055118110236227" header="0.31496062992125984" footer="0.31496062992125984"/>
  <pageSetup paperSize="9" scale="85" orientation="landscape" r:id="rId1"/>
  <headerFooter alignWithMargins="0">
    <oddHeader>&amp;A</oddHeader>
    <oddFooter>Seite &amp;P von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L1:O17"/>
  <sheetViews>
    <sheetView showGridLines="0" workbookViewId="0">
      <selection activeCell="N17" sqref="N17"/>
    </sheetView>
  </sheetViews>
  <sheetFormatPr baseColWidth="10" defaultRowHeight="14.25" x14ac:dyDescent="0.2"/>
  <cols>
    <col min="1" max="1" width="11" customWidth="1"/>
    <col min="7" max="9" width="11" customWidth="1"/>
    <col min="12" max="12" width="15" customWidth="1"/>
  </cols>
  <sheetData>
    <row r="1" spans="12:15" ht="15" x14ac:dyDescent="0.25">
      <c r="L1" s="25" t="s">
        <v>336</v>
      </c>
      <c r="N1" s="50" t="s">
        <v>337</v>
      </c>
    </row>
    <row r="2" spans="12:15" x14ac:dyDescent="0.2">
      <c r="L2" s="47" t="s">
        <v>334</v>
      </c>
      <c r="N2" s="46">
        <v>14.89</v>
      </c>
    </row>
    <row r="3" spans="12:15" x14ac:dyDescent="0.2">
      <c r="L3" s="47" t="s">
        <v>335</v>
      </c>
      <c r="N3" s="46">
        <v>15.56</v>
      </c>
    </row>
    <row r="4" spans="12:15" x14ac:dyDescent="0.2">
      <c r="L4" s="47"/>
    </row>
    <row r="5" spans="12:15" x14ac:dyDescent="0.2">
      <c r="L5" s="47"/>
    </row>
    <row r="6" spans="12:15" ht="15" x14ac:dyDescent="0.25">
      <c r="L6" s="25" t="s">
        <v>338</v>
      </c>
      <c r="N6" s="50" t="s">
        <v>337</v>
      </c>
    </row>
    <row r="7" spans="12:15" ht="15" x14ac:dyDescent="0.25">
      <c r="L7" s="51" t="s">
        <v>342</v>
      </c>
      <c r="N7" s="50"/>
    </row>
    <row r="8" spans="12:15" x14ac:dyDescent="0.2">
      <c r="L8" s="48" t="s">
        <v>277</v>
      </c>
      <c r="M8">
        <f>MIN(tblGeoDaten[XMIN])</f>
        <v>620701</v>
      </c>
      <c r="N8" s="49">
        <v>0</v>
      </c>
      <c r="O8" s="31" t="s">
        <v>278</v>
      </c>
    </row>
    <row r="9" spans="12:15" x14ac:dyDescent="0.2">
      <c r="L9" s="48" t="s">
        <v>283</v>
      </c>
      <c r="M9">
        <f>MAX(tblGeoDaten[XMAX])</f>
        <v>676827</v>
      </c>
      <c r="N9" s="49">
        <f>N3</f>
        <v>15.56</v>
      </c>
      <c r="O9" s="31" t="s">
        <v>284</v>
      </c>
    </row>
    <row r="10" spans="12:15" x14ac:dyDescent="0.2">
      <c r="L10" s="48" t="s">
        <v>280</v>
      </c>
      <c r="M10">
        <f>MIN(tblGeoDaten[YMIN])</f>
        <v>221172</v>
      </c>
      <c r="N10" s="49">
        <v>0</v>
      </c>
      <c r="O10" s="31" t="s">
        <v>281</v>
      </c>
    </row>
    <row r="11" spans="12:15" x14ac:dyDescent="0.2">
      <c r="L11" s="48" t="s">
        <v>286</v>
      </c>
      <c r="M11">
        <f>MAX(tblGeoDaten[YMAX])</f>
        <v>274775</v>
      </c>
      <c r="N11" s="49">
        <f>N2</f>
        <v>14.89</v>
      </c>
      <c r="O11" s="31" t="s">
        <v>287</v>
      </c>
    </row>
    <row r="13" spans="12:15" ht="15" x14ac:dyDescent="0.25">
      <c r="L13" s="25" t="s">
        <v>339</v>
      </c>
    </row>
    <row r="14" spans="12:15" x14ac:dyDescent="0.2">
      <c r="L14" s="51" t="s">
        <v>343</v>
      </c>
    </row>
    <row r="15" spans="12:15" x14ac:dyDescent="0.2">
      <c r="L15" t="str">
        <f>auswahlGemeinde</f>
        <v>Buttwil</v>
      </c>
    </row>
    <row r="16" spans="12:15" x14ac:dyDescent="0.2">
      <c r="L16" s="48" t="s">
        <v>340</v>
      </c>
      <c r="M16">
        <f>VLOOKUP(auswahlGemeinde,tblGeoDaten[],COLUMN(tblGeoDaten[[#Headers],[ZKX]]),0)</f>
        <v>666000</v>
      </c>
      <c r="N16" s="49">
        <f>((M16-M8)/(M9-M8)*N9)</f>
        <v>12.558394327049852</v>
      </c>
    </row>
    <row r="17" spans="12:14" x14ac:dyDescent="0.2">
      <c r="L17" s="48" t="s">
        <v>341</v>
      </c>
      <c r="M17">
        <f>VLOOKUP(auswahlGemeinde,tblGeoDaten[],COLUMN(tblGeoDaten[[#Headers],[ZKY]]),0)</f>
        <v>235700</v>
      </c>
      <c r="N17" s="49">
        <f>((M17-M10)/(M11-M10))*N11</f>
        <v>4.0356308415573752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Dashboard</vt:lpstr>
      <vt:lpstr>Daten_Aargau</vt:lpstr>
      <vt:lpstr>Metadata</vt:lpstr>
      <vt:lpstr>GeoDaten</vt:lpstr>
      <vt:lpstr>Karte</vt:lpstr>
      <vt:lpstr>auswahlGemeinde</vt:lpstr>
      <vt:lpstr>auswahlTopTen</vt:lpstr>
      <vt:lpstr>GeoDaten!Drucktitel</vt:lpstr>
      <vt:lpstr>nfGemeinde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ExcelNova.org (Lukas Rohr)</cp:lastModifiedBy>
  <cp:lastPrinted>2012-11-28T15:28:13Z</cp:lastPrinted>
  <dcterms:created xsi:type="dcterms:W3CDTF">2012-11-26T10:47:07Z</dcterms:created>
  <dcterms:modified xsi:type="dcterms:W3CDTF">2014-09-06T19:35:06Z</dcterms:modified>
</cp:coreProperties>
</file>