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cer1\Dropbox\ENO\02 Content\2014\2014.04.29 Kassenbuch Vorlage\"/>
    </mc:Choice>
  </mc:AlternateContent>
  <bookViews>
    <workbookView xWindow="0" yWindow="0" windowWidth="19200" windowHeight="11295" tabRatio="393"/>
  </bookViews>
  <sheets>
    <sheet name="Kassenbuch" sheetId="19" r:id="rId1"/>
    <sheet name="Eingabe Datenbank" sheetId="20" r:id="rId2"/>
    <sheet name="Admin" sheetId="21" r:id="rId3"/>
    <sheet name="__Goal_Metadata" sheetId="15" state="veryHidden" r:id="rId4"/>
  </sheets>
  <definedNames>
    <definedName name="_KAW999929" hidden="1">__Goal_Metadata!$B$2</definedName>
    <definedName name="_KAW999934" hidden="1">__Goal_Metadata!$B$1</definedName>
    <definedName name="Anfangsbestand">Kassenbuch!$E$9</definedName>
    <definedName name="Ausgaben">SUM(tblDaten[Ausgaben])</definedName>
    <definedName name="Einnahmen">SUM(tblDaten[Einnahmen])</definedName>
    <definedName name="Endbestand">Kassenbuch!$E$12</definedName>
    <definedName name="EndDatum">Kassenbuch!$B$28</definedName>
    <definedName name="Kontierungen">tblKontierung[Kontierungskategorien]</definedName>
    <definedName name="StartDatum">Admin!$A$3</definedName>
  </definedNames>
  <calcPr calcId="171027"/>
</workbook>
</file>

<file path=xl/calcChain.xml><?xml version="1.0" encoding="utf-8"?>
<calcChain xmlns="http://schemas.openxmlformats.org/spreadsheetml/2006/main">
  <c r="B2" i="19" l="1"/>
  <c r="B12" i="19"/>
  <c r="B9" i="19"/>
  <c r="E9" i="19" l="1"/>
  <c r="B17" i="19"/>
  <c r="D17" i="19" s="1"/>
  <c r="B18" i="19"/>
  <c r="C19" i="19" s="1"/>
  <c r="B19" i="19"/>
  <c r="B20" i="19"/>
  <c r="B21" i="19"/>
  <c r="B22" i="19"/>
  <c r="C23" i="19" s="1"/>
  <c r="B23" i="19"/>
  <c r="B24" i="19"/>
  <c r="B25" i="19"/>
  <c r="B26" i="19"/>
  <c r="C27" i="19" s="1"/>
  <c r="B27" i="19"/>
  <c r="B28" i="19"/>
  <c r="C17" i="19"/>
  <c r="C18" i="19"/>
  <c r="C21" i="19"/>
  <c r="C25" i="19"/>
  <c r="B16" i="19"/>
  <c r="D11" i="19"/>
  <c r="C10" i="19"/>
  <c r="E12" i="19"/>
  <c r="D28" i="19" l="1"/>
  <c r="D26" i="19"/>
  <c r="D24" i="19"/>
  <c r="D22" i="19"/>
  <c r="D20" i="19"/>
  <c r="C28" i="19"/>
  <c r="C26" i="19"/>
  <c r="C24" i="19"/>
  <c r="C22" i="19"/>
  <c r="C29" i="19" s="1"/>
  <c r="C20" i="19"/>
  <c r="D27" i="19"/>
  <c r="D25" i="19"/>
  <c r="D23" i="19"/>
  <c r="D21" i="19"/>
  <c r="D19" i="19"/>
  <c r="D18" i="19"/>
  <c r="D29" i="19" s="1"/>
  <c r="E17" i="19"/>
  <c r="E18" i="19" l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</calcChain>
</file>

<file path=xl/sharedStrings.xml><?xml version="1.0" encoding="utf-8"?>
<sst xmlns="http://schemas.openxmlformats.org/spreadsheetml/2006/main" count="109" uniqueCount="66">
  <si>
    <t>Firma</t>
  </si>
  <si>
    <t>Adresse</t>
  </si>
  <si>
    <t>Kontierung</t>
  </si>
  <si>
    <t>_KAW999934</t>
  </si>
  <si>
    <t>J</t>
  </si>
  <si>
    <t>_KAW999929</t>
  </si>
  <si>
    <t>f6095e1c-638f-485d-ab16-b1cd54f3bd3c</t>
  </si>
  <si>
    <t>Verpflegung, Seminarvortrag zu Marketingzwecken</t>
  </si>
  <si>
    <t>Verpflegung, Total, Sulz-Vöhringen, Kongressvortrag Werbezwecke</t>
  </si>
  <si>
    <t>Xing, Netzwerk Mitgliedschaft</t>
  </si>
  <si>
    <t>Projektor und Kabel für Präsentationen</t>
  </si>
  <si>
    <t>Mediamarkt, Presenter</t>
  </si>
  <si>
    <t>Kreativmedia Domain und Hosting</t>
  </si>
  <si>
    <t>Datum</t>
  </si>
  <si>
    <t>Beleg</t>
  </si>
  <si>
    <t>Ausgaben</t>
  </si>
  <si>
    <t>Einnahmen</t>
  </si>
  <si>
    <t>Anfangsbestand</t>
  </si>
  <si>
    <t>Kontierungskategorien</t>
  </si>
  <si>
    <t>Beschreibung</t>
  </si>
  <si>
    <t xml:space="preserve">Personalkosten </t>
  </si>
  <si>
    <t>Löhne, Gehälter, Aufwand für Abfertigung und Pension, Sozialaufwand etc.</t>
  </si>
  <si>
    <t>inklusive öffentlicher Abgaben; Transport, Energie, Beratung, Versicherung etc.</t>
  </si>
  <si>
    <t>Miete, Pacht, Reinigung</t>
  </si>
  <si>
    <t xml:space="preserve">Materialkosten </t>
  </si>
  <si>
    <t xml:space="preserve">Dienstleistungskosten </t>
  </si>
  <si>
    <t xml:space="preserve">Kapitalkosten </t>
  </si>
  <si>
    <t xml:space="preserve">Raumkosten </t>
  </si>
  <si>
    <t>Mitgliedschaft</t>
  </si>
  <si>
    <t>Benzin, Reise Deutschland</t>
  </si>
  <si>
    <t>Übernachtung Hotel</t>
  </si>
  <si>
    <t>Mitgliedschaft Fachverband</t>
  </si>
  <si>
    <t>Domain Registration</t>
  </si>
  <si>
    <t>Seminarausgaben</t>
  </si>
  <si>
    <t>Bücher, Fachliteratur</t>
  </si>
  <si>
    <t>Geschäftsessen Restaurant zur Rose</t>
  </si>
  <si>
    <t>Dienstleistung Kunde 1A</t>
  </si>
  <si>
    <t>Produkt Verkauf Schrauben</t>
  </si>
  <si>
    <t>Seminar</t>
  </si>
  <si>
    <t>Referat</t>
  </si>
  <si>
    <t>Daten Erfassen</t>
  </si>
  <si>
    <t>Admin</t>
  </si>
  <si>
    <t>Gesamtergebnis</t>
  </si>
  <si>
    <t xml:space="preserve"> Einnahmen</t>
  </si>
  <si>
    <t xml:space="preserve"> Ausgaben</t>
  </si>
  <si>
    <t>Endbestand</t>
  </si>
  <si>
    <t>Umsatz - Beratung</t>
  </si>
  <si>
    <t>Umsatz - Produkt</t>
  </si>
  <si>
    <t>Umsatz - Seminare</t>
  </si>
  <si>
    <t>Einnahmen aus Beratung</t>
  </si>
  <si>
    <t>Einnahmen aus Seminare und Schulungen</t>
  </si>
  <si>
    <t>Einnahmen aus Produkte</t>
  </si>
  <si>
    <t>Büromaterialien</t>
  </si>
  <si>
    <t>Büromaterialien, etc.</t>
  </si>
  <si>
    <t>Büromöbel, IT-Anschaffungen (z.B. Laptop), Auto, etc.</t>
  </si>
  <si>
    <t>Sachanlagen</t>
  </si>
  <si>
    <t xml:space="preserve">Salär </t>
  </si>
  <si>
    <t>Konto / Kasse</t>
  </si>
  <si>
    <t>Aufstellung nach Monat</t>
  </si>
  <si>
    <t>Start Datum</t>
  </si>
  <si>
    <t>Geschäftsleiter</t>
  </si>
  <si>
    <t>E. T.</t>
  </si>
  <si>
    <t>Extraterrestrial AG</t>
  </si>
  <si>
    <t>Milkyweg 17
5436 Nebula
Schweiz</t>
  </si>
  <si>
    <t>Bitte jeweils ein Monatsanfangsdatum wählen. Die Vorlage berechnte 12 Monate ab Startdatum.</t>
  </si>
  <si>
    <t>By ExcelNova.org | Lukas Rohr |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</si>
</sst>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-* #,##0.00\ &quot;€&quot;_-;\-* #,##0.00\ &quot;€&quot;_-;_-* &quot;-&quot;??\ &quot;€&quot;_-;_-@_-"/>
    <numFmt numFmtId="166" formatCode="_ [$€-2]\ * #,##0.00_ ;_ [$€-2]\ * \-#,##0.00_ ;_ [$€-2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4" tint="0.399975585192419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66" fontId="0" fillId="0" borderId="0" xfId="2" applyNumberFormat="1" applyFont="1"/>
    <xf numFmtId="0" fontId="3" fillId="0" borderId="0" xfId="3"/>
    <xf numFmtId="0" fontId="4" fillId="2" borderId="0" xfId="4" applyAlignment="1">
      <alignment horizontal="center"/>
    </xf>
    <xf numFmtId="14" fontId="1" fillId="3" borderId="0" xfId="5" applyNumberFormat="1" applyAlignment="1">
      <alignment horizontal="center"/>
    </xf>
    <xf numFmtId="0" fontId="9" fillId="0" borderId="0" xfId="0" applyFont="1" applyAlignment="1">
      <alignment horizontal="left" vertical="center"/>
    </xf>
    <xf numFmtId="0" fontId="7" fillId="2" borderId="0" xfId="0" applyFont="1" applyFill="1"/>
    <xf numFmtId="0" fontId="8" fillId="8" borderId="1" xfId="0" applyFont="1" applyFill="1" applyBorder="1"/>
    <xf numFmtId="0" fontId="8" fillId="8" borderId="2" xfId="0" applyFont="1" applyFill="1" applyBorder="1"/>
    <xf numFmtId="0" fontId="7" fillId="8" borderId="2" xfId="0" applyFont="1" applyFill="1" applyBorder="1"/>
    <xf numFmtId="0" fontId="8" fillId="10" borderId="1" xfId="0" applyFont="1" applyFill="1" applyBorder="1" applyAlignment="1">
      <alignment horizontal="left"/>
    </xf>
    <xf numFmtId="0" fontId="8" fillId="10" borderId="2" xfId="0" applyFont="1" applyFill="1" applyBorder="1" applyAlignment="1">
      <alignment horizontal="right"/>
    </xf>
    <xf numFmtId="43" fontId="8" fillId="10" borderId="2" xfId="1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43" fontId="10" fillId="7" borderId="2" xfId="1" applyNumberFormat="1" applyFont="1" applyFill="1" applyBorder="1"/>
    <xf numFmtId="0" fontId="10" fillId="7" borderId="3" xfId="0" applyFont="1" applyFill="1" applyBorder="1"/>
    <xf numFmtId="0" fontId="10" fillId="6" borderId="1" xfId="0" applyFont="1" applyFill="1" applyBorder="1" applyAlignment="1">
      <alignment horizontal="right"/>
    </xf>
    <xf numFmtId="0" fontId="10" fillId="6" borderId="2" xfId="0" applyFont="1" applyFill="1" applyBorder="1" applyAlignment="1">
      <alignment horizontal="right"/>
    </xf>
    <xf numFmtId="43" fontId="10" fillId="6" borderId="2" xfId="1" applyNumberFormat="1" applyFont="1" applyFill="1" applyBorder="1"/>
    <xf numFmtId="0" fontId="10" fillId="6" borderId="3" xfId="0" applyFont="1" applyFill="1" applyBorder="1"/>
    <xf numFmtId="0" fontId="0" fillId="7" borderId="0" xfId="0" applyFill="1"/>
    <xf numFmtId="17" fontId="10" fillId="7" borderId="1" xfId="0" applyNumberFormat="1" applyFont="1" applyFill="1" applyBorder="1" applyAlignment="1">
      <alignment horizontal="left" indent="1"/>
    </xf>
    <xf numFmtId="4" fontId="10" fillId="7" borderId="2" xfId="0" applyNumberFormat="1" applyFont="1" applyFill="1" applyBorder="1"/>
    <xf numFmtId="4" fontId="10" fillId="7" borderId="3" xfId="0" applyNumberFormat="1" applyFont="1" applyFill="1" applyBorder="1"/>
    <xf numFmtId="0" fontId="11" fillId="0" borderId="0" xfId="13" applyFont="1" applyAlignment="1">
      <alignment horizontal="right"/>
    </xf>
    <xf numFmtId="166" fontId="1" fillId="3" borderId="0" xfId="2" applyNumberFormat="1" applyFont="1" applyFill="1" applyAlignment="1">
      <alignment horizontal="center"/>
    </xf>
    <xf numFmtId="0" fontId="8" fillId="8" borderId="1" xfId="0" applyFont="1" applyFill="1" applyBorder="1" applyAlignment="1">
      <alignment vertical="top"/>
    </xf>
    <xf numFmtId="0" fontId="8" fillId="8" borderId="2" xfId="0" applyFont="1" applyFill="1" applyBorder="1" applyAlignment="1">
      <alignment vertical="top"/>
    </xf>
    <xf numFmtId="0" fontId="7" fillId="8" borderId="2" xfId="0" applyFont="1" applyFill="1" applyBorder="1" applyAlignment="1">
      <alignment vertical="top"/>
    </xf>
    <xf numFmtId="0" fontId="8" fillId="9" borderId="3" xfId="0" applyFont="1" applyFill="1" applyBorder="1" applyAlignment="1">
      <alignment horizontal="right" vertical="top"/>
    </xf>
    <xf numFmtId="0" fontId="8" fillId="9" borderId="3" xfId="0" applyFont="1" applyFill="1" applyBorder="1" applyAlignment="1">
      <alignment horizontal="right" vertical="top" wrapText="1"/>
    </xf>
    <xf numFmtId="43" fontId="8" fillId="9" borderId="3" xfId="1" applyFont="1" applyFill="1" applyBorder="1" applyAlignment="1">
      <alignment horizontal="right"/>
    </xf>
    <xf numFmtId="43" fontId="8" fillId="11" borderId="3" xfId="1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</cellXfs>
  <cellStyles count="14">
    <cellStyle name="20 % - Akzent1" xfId="5" builtinId="30"/>
    <cellStyle name="20 % - Akzent1 2" xfId="12"/>
    <cellStyle name="40 % - Akzent1 2" xfId="9"/>
    <cellStyle name="60 % - Akzent1 2" xfId="10"/>
    <cellStyle name="Akzent1" xfId="4" builtinId="29"/>
    <cellStyle name="Akzent1 2" xfId="11"/>
    <cellStyle name="Komma" xfId="1" builtinId="3"/>
    <cellStyle name="Link" xfId="13" builtinId="8"/>
    <cellStyle name="Standard" xfId="0" builtinId="0"/>
    <cellStyle name="Standard 2" xfId="6"/>
    <cellStyle name="Standard 3" xfId="8"/>
    <cellStyle name="Überschrift" xfId="3" builtinId="15"/>
    <cellStyle name="Währung" xfId="2" builtinId="4"/>
    <cellStyle name="Währung 2" xfId="7"/>
  </cellStyles>
  <dxfs count="6"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166" formatCode="_ [$€-2]\ * #,##0.00_ ;_ [$€-2]\ * \-#,##0.00_ ;_ [$€-2]\ * &quot;-&quot;??_ ;_ @_ "/>
    </dxf>
    <dxf>
      <numFmt numFmtId="0" formatCode="General"/>
    </dxf>
    <dxf>
      <numFmt numFmtId="166" formatCode="_ [$€-2]\ * #,##0.00_ ;_ [$€-2]\ * \-#,##0.00_ ;_ [$€-2]\ * &quot;-&quot;??_ ;_ @_ 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nova.org/" TargetMode="External"/><Relationship Id="rId2" Type="http://schemas.openxmlformats.org/officeDocument/2006/relationships/hyperlink" Target="http://eepurl.com/REKX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6" name="Diagonal liegende Ecken des Rechtecks schneiden 5"/>
        <xdr:cNvSpPr/>
      </xdr:nvSpPr>
      <xdr:spPr>
        <a:xfrm>
          <a:off x="180975" y="190500"/>
          <a:ext cx="4714875" cy="819150"/>
        </a:xfrm>
        <a:prstGeom prst="snip2DiagRect">
          <a:avLst/>
        </a:prstGeom>
        <a:gradFill flip="none"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/>
            </a:gs>
          </a:gsLst>
          <a:lin ang="0" scaled="1"/>
          <a:tileRect/>
        </a:gradFill>
        <a:ln w="28575"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3200"/>
            <a:t>Kassenbuch</a:t>
          </a:r>
        </a:p>
      </xdr:txBody>
    </xdr:sp>
    <xdr:clientData/>
  </xdr:twoCellAnchor>
  <xdr:twoCellAnchor>
    <xdr:from>
      <xdr:col>1</xdr:col>
      <xdr:colOff>161567</xdr:colOff>
      <xdr:row>1</xdr:row>
      <xdr:rowOff>523875</xdr:rowOff>
    </xdr:from>
    <xdr:to>
      <xdr:col>3</xdr:col>
      <xdr:colOff>1569888</xdr:colOff>
      <xdr:row>2</xdr:row>
      <xdr:rowOff>47625</xdr:rowOff>
    </xdr:to>
    <xdr:sp macro="" textlink="B2">
      <xdr:nvSpPr>
        <xdr:cNvPr id="5" name="Textfeld 4"/>
        <xdr:cNvSpPr txBox="1"/>
      </xdr:nvSpPr>
      <xdr:spPr>
        <a:xfrm>
          <a:off x="342542" y="714375"/>
          <a:ext cx="455157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443F508-A55B-4972-814E-7CD0CEAFE570}" type="TxLink">
            <a:rPr lang="en-US" sz="1100" b="1" i="0" u="none" strike="noStrike">
              <a:solidFill>
                <a:schemeClr val="bg1"/>
              </a:solidFill>
              <a:latin typeface="Calibri"/>
              <a:cs typeface="Calibri"/>
            </a:rPr>
            <a:pPr/>
            <a:t>vom 01.03.2016 bis 28.02.2017</a:t>
          </a:fld>
          <a:endParaRPr lang="de-CH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" name="Diagonal liegende Ecken des Rechtecks schneiden 6"/>
        <xdr:cNvSpPr/>
      </xdr:nvSpPr>
      <xdr:spPr>
        <a:xfrm>
          <a:off x="3819525" y="0"/>
          <a:ext cx="1381125" cy="819150"/>
        </a:xfrm>
        <a:prstGeom prst="snip2DiagRect">
          <a:avLst/>
        </a:prstGeom>
        <a:gradFill flip="none" rotWithShape="1">
          <a:gsLst>
            <a:gs pos="0">
              <a:schemeClr val="bg1">
                <a:lumMod val="50000"/>
              </a:schemeClr>
            </a:gs>
            <a:gs pos="80000">
              <a:schemeClr val="bg1">
                <a:lumMod val="75000"/>
              </a:schemeClr>
            </a:gs>
            <a:gs pos="100000">
              <a:schemeClr val="bg1">
                <a:lumMod val="85000"/>
              </a:schemeClr>
            </a:gs>
          </a:gsLst>
          <a:lin ang="13500000" scaled="1"/>
          <a:tileRect/>
        </a:gradFill>
        <a:ln w="28575">
          <a:solidFill>
            <a:schemeClr val="bg1"/>
          </a:solidFill>
        </a:ln>
        <a:effectLst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de-CH" sz="1800"/>
            <a:t>Firmen</a:t>
          </a:r>
          <a:r>
            <a:rPr lang="de-CH" sz="1800" baseline="0"/>
            <a:t> Logo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8</xdr:col>
      <xdr:colOff>1343025</xdr:colOff>
      <xdr:row>18</xdr:row>
      <xdr:rowOff>28574</xdr:rowOff>
    </xdr:to>
    <xdr:grpSp>
      <xdr:nvGrpSpPr>
        <xdr:cNvPr id="3" name="Gruppieren 2"/>
        <xdr:cNvGrpSpPr/>
      </xdr:nvGrpSpPr>
      <xdr:grpSpPr>
        <a:xfrm>
          <a:off x="6648450" y="190500"/>
          <a:ext cx="4486275" cy="4343399"/>
          <a:chOff x="6648450" y="190500"/>
          <a:chExt cx="4486275" cy="4343399"/>
        </a:xfrm>
      </xdr:grpSpPr>
      <xdr:sp macro="" textlink="">
        <xdr:nvSpPr>
          <xdr:cNvPr id="10" name="Rechteck 9"/>
          <xdr:cNvSpPr/>
        </xdr:nvSpPr>
        <xdr:spPr>
          <a:xfrm>
            <a:off x="6648450" y="19050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2" name="Grafik 1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7029450" y="323850"/>
            <a:ext cx="3960000" cy="1224742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803137</xdr:colOff>
      <xdr:row>8</xdr:row>
      <xdr:rowOff>161925</xdr:rowOff>
    </xdr:from>
    <xdr:to>
      <xdr:col>8</xdr:col>
      <xdr:colOff>539887</xdr:colOff>
      <xdr:row>12</xdr:row>
      <xdr:rowOff>66675</xdr:rowOff>
    </xdr:to>
    <xdr:sp macro="" textlink="">
      <xdr:nvSpPr>
        <xdr:cNvPr id="12" name="Abgerundetes Rechteck 11">
          <a:hlinkClick xmlns:r="http://schemas.openxmlformats.org/officeDocument/2006/relationships" r:id="rId2"/>
        </xdr:cNvPr>
        <xdr:cNvSpPr/>
      </xdr:nvSpPr>
      <xdr:spPr>
        <a:xfrm>
          <a:off x="7451587" y="2809875"/>
          <a:ext cx="2880000" cy="666750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aseline="0"/>
            <a:t>Newsletter abonnieren</a:t>
          </a:r>
          <a:endParaRPr lang="de-CH" sz="1800"/>
        </a:p>
      </xdr:txBody>
    </xdr:sp>
    <xdr:clientData/>
  </xdr:twoCellAnchor>
  <xdr:twoCellAnchor>
    <xdr:from>
      <xdr:col>6</xdr:col>
      <xdr:colOff>614362</xdr:colOff>
      <xdr:row>4</xdr:row>
      <xdr:rowOff>276224</xdr:rowOff>
    </xdr:from>
    <xdr:to>
      <xdr:col>8</xdr:col>
      <xdr:colOff>728662</xdr:colOff>
      <xdr:row>8</xdr:row>
      <xdr:rowOff>95249</xdr:rowOff>
    </xdr:to>
    <xdr:sp macro="" textlink="">
      <xdr:nvSpPr>
        <xdr:cNvPr id="13" name="Textfeld 12"/>
        <xdr:cNvSpPr txBox="1"/>
      </xdr:nvSpPr>
      <xdr:spPr>
        <a:xfrm>
          <a:off x="7262812" y="1666874"/>
          <a:ext cx="325755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Bekomme immer die neusten Beiträge mit Excel Tipps und Tricks zugestellt in Deine</a:t>
          </a:r>
          <a:r>
            <a:rPr lang="de-CH" sz="18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Inbox!</a:t>
          </a:r>
          <a:endParaRPr lang="de-CH" sz="18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803137</xdr:colOff>
      <xdr:row>12</xdr:row>
      <xdr:rowOff>152400</xdr:rowOff>
    </xdr:from>
    <xdr:to>
      <xdr:col>8</xdr:col>
      <xdr:colOff>539887</xdr:colOff>
      <xdr:row>16</xdr:row>
      <xdr:rowOff>104775</xdr:rowOff>
    </xdr:to>
    <xdr:sp macro="" textlink="">
      <xdr:nvSpPr>
        <xdr:cNvPr id="14" name="Abgerundetes Rechteck 13">
          <a:hlinkClick xmlns:r="http://schemas.openxmlformats.org/officeDocument/2006/relationships" r:id="rId3"/>
        </xdr:cNvPr>
        <xdr:cNvSpPr/>
      </xdr:nvSpPr>
      <xdr:spPr>
        <a:xfrm>
          <a:off x="7451587" y="3562350"/>
          <a:ext cx="2880000" cy="6667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aseline="0"/>
            <a:t>Website besuchen</a:t>
          </a:r>
          <a:endParaRPr lang="de-CH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247650</xdr:colOff>
      <xdr:row>2</xdr:row>
      <xdr:rowOff>142875</xdr:rowOff>
    </xdr:from>
    <xdr:to>
      <xdr:col>6</xdr:col>
      <xdr:colOff>619126</xdr:colOff>
      <xdr:row>8</xdr:row>
      <xdr:rowOff>180975</xdr:rowOff>
    </xdr:to>
    <xdr:sp macro="" textlink="">
      <xdr:nvSpPr>
        <xdr:cNvPr id="2" name="Rechteckige Legende 1"/>
        <xdr:cNvSpPr/>
      </xdr:nvSpPr>
      <xdr:spPr>
        <a:xfrm>
          <a:off x="8429625" y="561975"/>
          <a:ext cx="1800226" cy="1181100"/>
        </a:xfrm>
        <a:prstGeom prst="wedgeRectCallout">
          <a:avLst>
            <a:gd name="adj1" fmla="val -67129"/>
            <a:gd name="adj2" fmla="val -2367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Kann nach belieben erweitert werden.</a:t>
          </a:r>
          <a:r>
            <a:rPr lang="de-CH" sz="1100" baseline="0"/>
            <a:t> Neue Postionen einfach in der nächsten freien Zeile eingeben und die Tabelle erweitert sich.</a:t>
          </a:r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190500</xdr:colOff>
      <xdr:row>4</xdr:row>
      <xdr:rowOff>28575</xdr:rowOff>
    </xdr:from>
    <xdr:to>
      <xdr:col>4</xdr:col>
      <xdr:colOff>466726</xdr:colOff>
      <xdr:row>10</xdr:row>
      <xdr:rowOff>66675</xdr:rowOff>
    </xdr:to>
    <xdr:sp macro="" textlink="">
      <xdr:nvSpPr>
        <xdr:cNvPr id="2" name="Rechteckige Legende 1"/>
        <xdr:cNvSpPr/>
      </xdr:nvSpPr>
      <xdr:spPr>
        <a:xfrm>
          <a:off x="6734175" y="885825"/>
          <a:ext cx="1800226" cy="1181100"/>
        </a:xfrm>
        <a:prstGeom prst="wedgeRectCallout">
          <a:avLst>
            <a:gd name="adj1" fmla="val -67129"/>
            <a:gd name="adj2" fmla="val -2367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Kann nach belieben erweitert werden.</a:t>
          </a:r>
          <a:r>
            <a:rPr lang="de-CH" sz="1100" baseline="0"/>
            <a:t> Neue Postionen einfach in der nächsten freien Zeile eingeben und die Tabelle erweitert sich.</a:t>
          </a:r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blDaten" displayName="tblDaten" ref="A3:E37" headerRowCellStyle="Akzent1 2">
  <autoFilter ref="A3:E37"/>
  <tableColumns count="5">
    <tableColumn id="2" name="Datum" dataDxfId="5"/>
    <tableColumn id="3" name="Beleg"/>
    <tableColumn id="4" name="Einnahmen" dataDxfId="4" totalsRowDxfId="3" dataCellStyle="Währung"/>
    <tableColumn id="5" name="Ausgaben" dataDxfId="2" totalsRowDxfId="1" dataCellStyle="Währung"/>
    <tableColumn id="6" name="Kontierung" totalsRowFunction="c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blKontierung" displayName="tblKontierung" ref="A7:B15" totalsRowShown="0">
  <autoFilter ref="A7:B15"/>
  <tableColumns count="2">
    <tableColumn id="1" name="Kontierungskategorien"/>
    <tableColumn id="2" name="Beschreib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va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/>
    <pageSetUpPr fitToPage="1"/>
  </sheetPr>
  <dimension ref="B2:E36"/>
  <sheetViews>
    <sheetView showGridLines="0" tabSelected="1" workbookViewId="0">
      <selection activeCell="E31" sqref="E31"/>
    </sheetView>
  </sheetViews>
  <sheetFormatPr baseColWidth="10" defaultRowHeight="15" x14ac:dyDescent="0.25"/>
  <cols>
    <col min="1" max="1" width="2.7109375" customWidth="1"/>
    <col min="2" max="5" width="23.5703125" customWidth="1"/>
    <col min="6" max="6" width="2.7109375" customWidth="1"/>
    <col min="7" max="13" width="23.5703125" customWidth="1"/>
    <col min="14" max="14" width="15.5703125" customWidth="1"/>
    <col min="15" max="29" width="23.5703125" customWidth="1"/>
    <col min="30" max="30" width="23.5703125" bestFit="1" customWidth="1"/>
    <col min="31" max="31" width="15.5703125" customWidth="1"/>
    <col min="32" max="32" width="15.5703125" bestFit="1" customWidth="1"/>
  </cols>
  <sheetData>
    <row r="2" spans="2:5" ht="64.5" customHeight="1" x14ac:dyDescent="0.25">
      <c r="B2" s="6" t="str">
        <f>"vom "&amp;TEXT(StartDatum,"TT.MM.JJJJ")&amp;" bis "&amp;TEXT(EndDatum,"TT.MM.JJJJ")</f>
        <v>vom 01.03.2016 bis 28.02.2017</v>
      </c>
      <c r="C2" s="6"/>
    </row>
    <row r="4" spans="2:5" x14ac:dyDescent="0.25">
      <c r="B4" s="27" t="s">
        <v>0</v>
      </c>
      <c r="C4" s="28"/>
      <c r="D4" s="29"/>
      <c r="E4" s="30" t="s">
        <v>62</v>
      </c>
    </row>
    <row r="5" spans="2:5" ht="46.5" customHeight="1" x14ac:dyDescent="0.25">
      <c r="B5" s="27" t="s">
        <v>1</v>
      </c>
      <c r="C5" s="28"/>
      <c r="D5" s="29"/>
      <c r="E5" s="31" t="s">
        <v>63</v>
      </c>
    </row>
    <row r="6" spans="2:5" x14ac:dyDescent="0.25">
      <c r="B6" s="27" t="s">
        <v>60</v>
      </c>
      <c r="C6" s="28"/>
      <c r="D6" s="29"/>
      <c r="E6" s="30" t="s">
        <v>61</v>
      </c>
    </row>
    <row r="8" spans="2:5" ht="22.5" x14ac:dyDescent="0.3">
      <c r="B8" s="3" t="s">
        <v>57</v>
      </c>
      <c r="C8" s="3"/>
    </row>
    <row r="9" spans="2:5" x14ac:dyDescent="0.25">
      <c r="B9" s="8" t="str">
        <f>"Anfangsbestand ("&amp;TEXT(StartDatum,"TT.MM.JJJJ")&amp;")"</f>
        <v>Anfangsbestand (01.03.2016)</v>
      </c>
      <c r="C9" s="9"/>
      <c r="D9" s="10"/>
      <c r="E9" s="32">
        <f>Admin!A5</f>
        <v>10000</v>
      </c>
    </row>
    <row r="10" spans="2:5" x14ac:dyDescent="0.25">
      <c r="B10" s="14" t="s">
        <v>16</v>
      </c>
      <c r="C10" s="15">
        <f>Einnahmen</f>
        <v>21360</v>
      </c>
      <c r="D10" s="21"/>
      <c r="E10" s="16"/>
    </row>
    <row r="11" spans="2:5" x14ac:dyDescent="0.25">
      <c r="B11" s="17" t="s">
        <v>15</v>
      </c>
      <c r="C11" s="18"/>
      <c r="D11" s="19">
        <f>Ausgaben</f>
        <v>13990.45</v>
      </c>
      <c r="E11" s="20"/>
    </row>
    <row r="12" spans="2:5" x14ac:dyDescent="0.25">
      <c r="B12" s="8" t="str">
        <f>"Endbestand ("&amp;TEXT(EndDatum,"TT.MM.JJJJ")&amp;")"</f>
        <v>Endbestand (28.02.2017)</v>
      </c>
      <c r="C12" s="9"/>
      <c r="D12" s="10"/>
      <c r="E12" s="32">
        <f>E9+C10-D11</f>
        <v>17369.55</v>
      </c>
    </row>
    <row r="14" spans="2:5" ht="22.5" x14ac:dyDescent="0.3">
      <c r="B14" s="3" t="s">
        <v>58</v>
      </c>
      <c r="C14" s="3"/>
    </row>
    <row r="15" spans="2:5" ht="3.75" customHeight="1" x14ac:dyDescent="0.25"/>
    <row r="16" spans="2:5" x14ac:dyDescent="0.25">
      <c r="B16" s="11">
        <f>YEAR(StartDatum)</f>
        <v>2016</v>
      </c>
      <c r="C16" s="12" t="s">
        <v>43</v>
      </c>
      <c r="D16" s="12" t="s">
        <v>44</v>
      </c>
      <c r="E16" s="33" t="s">
        <v>45</v>
      </c>
    </row>
    <row r="17" spans="2:5" x14ac:dyDescent="0.25">
      <c r="B17" s="22">
        <f>EOMONTH(StartDatum,0)</f>
        <v>42460</v>
      </c>
      <c r="C17" s="23">
        <f>SUMPRODUCT((tblDaten[Datum]&gt;=Admin!$A$3)*(tblDaten[Datum]&lt;=$B17)*(tblDaten[Einnahmen]))</f>
        <v>3400</v>
      </c>
      <c r="D17" s="23">
        <f>SUMPRODUCT((tblDaten[Datum]&gt;=Admin!$A$3)*(tblDaten[Datum]&lt;=$B17)*(tblDaten[Ausgaben]))</f>
        <v>1678.95</v>
      </c>
      <c r="E17" s="24">
        <f>Anfangsbestand+C17-D17</f>
        <v>11721.05</v>
      </c>
    </row>
    <row r="18" spans="2:5" x14ac:dyDescent="0.25">
      <c r="B18" s="22">
        <f>EOMONTH(StartDatum,1)</f>
        <v>42490</v>
      </c>
      <c r="C18" s="23">
        <f>SUMPRODUCT((tblDaten[Datum]&gt;B17)*(tblDaten[Datum]&lt;=$B18)*(tblDaten[Einnahmen]))</f>
        <v>0</v>
      </c>
      <c r="D18" s="23">
        <f>SUMPRODUCT((tblDaten[Datum]&gt;B17)*(tblDaten[Datum]&lt;=$B18)*(tblDaten[Ausgaben]))</f>
        <v>1098.5999999999999</v>
      </c>
      <c r="E18" s="24">
        <f>E17+C18-D18</f>
        <v>10622.449999999999</v>
      </c>
    </row>
    <row r="19" spans="2:5" x14ac:dyDescent="0.25">
      <c r="B19" s="22">
        <f>EOMONTH(StartDatum,2)</f>
        <v>42521</v>
      </c>
      <c r="C19" s="23">
        <f>SUMPRODUCT((tblDaten[Datum]&gt;B18)*(tblDaten[Datum]&lt;=$B19)*(tblDaten[Einnahmen]))</f>
        <v>0</v>
      </c>
      <c r="D19" s="23">
        <f>SUMPRODUCT((tblDaten[Datum]&gt;B18)*(tblDaten[Datum]&lt;=$B19)*(tblDaten[Ausgaben]))</f>
        <v>1144.3</v>
      </c>
      <c r="E19" s="24">
        <f t="shared" ref="E19:E28" si="0">E18+C19-D19</f>
        <v>9478.15</v>
      </c>
    </row>
    <row r="20" spans="2:5" x14ac:dyDescent="0.25">
      <c r="B20" s="22">
        <f>EOMONTH(StartDatum,3)</f>
        <v>42551</v>
      </c>
      <c r="C20" s="23">
        <f>SUMPRODUCT((tblDaten[Datum]&gt;B19)*(tblDaten[Datum]&lt;=$B20)*(tblDaten[Einnahmen]))</f>
        <v>0</v>
      </c>
      <c r="D20" s="23">
        <f>SUMPRODUCT((tblDaten[Datum]&gt;B19)*(tblDaten[Datum]&lt;=$B20)*(tblDaten[Ausgaben]))</f>
        <v>1000</v>
      </c>
      <c r="E20" s="24">
        <f t="shared" si="0"/>
        <v>8478.15</v>
      </c>
    </row>
    <row r="21" spans="2:5" x14ac:dyDescent="0.25">
      <c r="B21" s="22">
        <f>EOMONTH(StartDatum,4)</f>
        <v>42582</v>
      </c>
      <c r="C21" s="23">
        <f>SUMPRODUCT((tblDaten[Datum]&gt;B20)*(tblDaten[Datum]&lt;=$B21)*(tblDaten[Einnahmen]))</f>
        <v>0</v>
      </c>
      <c r="D21" s="23">
        <f>SUMPRODUCT((tblDaten[Datum]&gt;B20)*(tblDaten[Datum]&lt;=$B21)*(tblDaten[Ausgaben]))</f>
        <v>1141.95</v>
      </c>
      <c r="E21" s="24">
        <f t="shared" si="0"/>
        <v>7336.2</v>
      </c>
    </row>
    <row r="22" spans="2:5" x14ac:dyDescent="0.25">
      <c r="B22" s="22">
        <f>EOMONTH(StartDatum,5)</f>
        <v>42613</v>
      </c>
      <c r="C22" s="23">
        <f>SUMPRODUCT((tblDaten[Datum]&gt;B21)*(tblDaten[Datum]&lt;=$B22)*(tblDaten[Einnahmen]))</f>
        <v>10000</v>
      </c>
      <c r="D22" s="23">
        <f>SUMPRODUCT((tblDaten[Datum]&gt;B21)*(tblDaten[Datum]&lt;=$B22)*(tblDaten[Ausgaben]))</f>
        <v>1450</v>
      </c>
      <c r="E22" s="24">
        <f t="shared" si="0"/>
        <v>15886.2</v>
      </c>
    </row>
    <row r="23" spans="2:5" x14ac:dyDescent="0.25">
      <c r="B23" s="22">
        <f>EOMONTH(StartDatum,6)</f>
        <v>42643</v>
      </c>
      <c r="C23" s="23">
        <f>SUMPRODUCT((tblDaten[Datum]&gt;B22)*(tblDaten[Datum]&lt;=$B23)*(tblDaten[Einnahmen]))</f>
        <v>0</v>
      </c>
      <c r="D23" s="23">
        <f>SUMPRODUCT((tblDaten[Datum]&gt;B22)*(tblDaten[Datum]&lt;=$B23)*(tblDaten[Ausgaben]))</f>
        <v>1000</v>
      </c>
      <c r="E23" s="24">
        <f t="shared" si="0"/>
        <v>14886.2</v>
      </c>
    </row>
    <row r="24" spans="2:5" x14ac:dyDescent="0.25">
      <c r="B24" s="22">
        <f>EOMONTH(StartDatum,7)</f>
        <v>42674</v>
      </c>
      <c r="C24" s="23">
        <f>SUMPRODUCT((tblDaten[Datum]&gt;B23)*(tblDaten[Datum]&lt;=$B24)*(tblDaten[Einnahmen]))</f>
        <v>5000</v>
      </c>
      <c r="D24" s="23">
        <f>SUMPRODUCT((tblDaten[Datum]&gt;B23)*(tblDaten[Datum]&lt;=$B24)*(tblDaten[Ausgaben]))</f>
        <v>1000</v>
      </c>
      <c r="E24" s="24">
        <f t="shared" si="0"/>
        <v>18886.2</v>
      </c>
    </row>
    <row r="25" spans="2:5" x14ac:dyDescent="0.25">
      <c r="B25" s="22">
        <f>EOMONTH(StartDatum,8)</f>
        <v>42704</v>
      </c>
      <c r="C25" s="23">
        <f>SUMPRODUCT((tblDaten[Datum]&gt;B24)*(tblDaten[Datum]&lt;=$B25)*(tblDaten[Einnahmen]))</f>
        <v>0</v>
      </c>
      <c r="D25" s="23">
        <f>SUMPRODUCT((tblDaten[Datum]&gt;B24)*(tblDaten[Datum]&lt;=$B25)*(tblDaten[Ausgaben]))</f>
        <v>1000</v>
      </c>
      <c r="E25" s="24">
        <f t="shared" si="0"/>
        <v>17886.2</v>
      </c>
    </row>
    <row r="26" spans="2:5" x14ac:dyDescent="0.25">
      <c r="B26" s="22">
        <f>EOMONTH(StartDatum,9)</f>
        <v>42735</v>
      </c>
      <c r="C26" s="23">
        <f>SUMPRODUCT((tblDaten[Datum]&gt;B25)*(tblDaten[Datum]&lt;=$B26)*(tblDaten[Einnahmen]))</f>
        <v>1200</v>
      </c>
      <c r="D26" s="23">
        <f>SUMPRODUCT((tblDaten[Datum]&gt;B25)*(tblDaten[Datum]&lt;=$B26)*(tblDaten[Ausgaben]))</f>
        <v>1000</v>
      </c>
      <c r="E26" s="24">
        <f t="shared" si="0"/>
        <v>18086.2</v>
      </c>
    </row>
    <row r="27" spans="2:5" x14ac:dyDescent="0.25">
      <c r="B27" s="22">
        <f>EOMONTH(StartDatum,10)</f>
        <v>42766</v>
      </c>
      <c r="C27" s="23">
        <f>SUMPRODUCT((tblDaten[Datum]&gt;B26)*(tblDaten[Datum]&lt;=$B27)*(tblDaten[Einnahmen]))</f>
        <v>0</v>
      </c>
      <c r="D27" s="23">
        <f>SUMPRODUCT((tblDaten[Datum]&gt;B26)*(tblDaten[Datum]&lt;=$B27)*(tblDaten[Ausgaben]))</f>
        <v>0</v>
      </c>
      <c r="E27" s="24">
        <f t="shared" si="0"/>
        <v>18086.2</v>
      </c>
    </row>
    <row r="28" spans="2:5" x14ac:dyDescent="0.25">
      <c r="B28" s="22">
        <f>EOMONTH(StartDatum,11)</f>
        <v>42794</v>
      </c>
      <c r="C28" s="23">
        <f>SUMPRODUCT((tblDaten[Datum]&gt;B27)*(tblDaten[Datum]&lt;=$B28)*(tblDaten[Einnahmen]))</f>
        <v>0</v>
      </c>
      <c r="D28" s="23">
        <f>SUMPRODUCT((tblDaten[Datum]&gt;B27)*(tblDaten[Datum]&lt;=$B28)*(tblDaten[Ausgaben]))</f>
        <v>0</v>
      </c>
      <c r="E28" s="24">
        <f t="shared" si="0"/>
        <v>18086.2</v>
      </c>
    </row>
    <row r="29" spans="2:5" x14ac:dyDescent="0.25">
      <c r="B29" s="11" t="s">
        <v>42</v>
      </c>
      <c r="C29" s="13">
        <f>SUM(C17:C28)</f>
        <v>19600</v>
      </c>
      <c r="D29" s="13">
        <f>SUM(D17:D28)</f>
        <v>11513.8</v>
      </c>
      <c r="E29" s="33">
        <f>E28</f>
        <v>18086.2</v>
      </c>
    </row>
    <row r="30" spans="2:5" x14ac:dyDescent="0.25">
      <c r="E30" s="25" t="s">
        <v>65</v>
      </c>
    </row>
    <row r="36" spans="2:2" ht="18.75" x14ac:dyDescent="0.3">
      <c r="B36" s="34"/>
    </row>
  </sheetData>
  <conditionalFormatting sqref="E17:E28">
    <cfRule type="cellIs" dxfId="0" priority="1" operator="lessThan">
      <formula>0</formula>
    </cfRule>
  </conditionalFormatting>
  <hyperlinks>
    <hyperlink ref="E30" r:id="rId1" display="ExcelNova | Lukas Rohr"/>
  </hyperlinks>
  <pageMargins left="0.70866141732283472" right="0.70866141732283472" top="0.78740157480314965" bottom="0.78740157480314965" header="0.31496062992125984" footer="0.31496062992125984"/>
  <pageSetup paperSize="9" scale="87" fitToHeight="0" orientation="portrait" r:id="rId2"/>
  <headerFooter>
    <oddFooter xml:space="preserve">&amp;R&amp;8&amp;F
Gedruckt am &amp;D um &amp;T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</sheetPr>
  <dimension ref="A1:E43"/>
  <sheetViews>
    <sheetView showGridLines="0" workbookViewId="0">
      <selection activeCell="A4" sqref="A4:A37"/>
    </sheetView>
  </sheetViews>
  <sheetFormatPr baseColWidth="10" defaultRowHeight="15" x14ac:dyDescent="0.25"/>
  <cols>
    <col min="1" max="1" width="10" customWidth="1"/>
    <col min="2" max="2" width="61.5703125" bestFit="1" customWidth="1"/>
    <col min="3" max="4" width="14.85546875" customWidth="1"/>
    <col min="5" max="6" width="21.42578125" bestFit="1" customWidth="1"/>
  </cols>
  <sheetData>
    <row r="1" spans="1:5" ht="22.5" x14ac:dyDescent="0.3">
      <c r="A1" s="3" t="s">
        <v>40</v>
      </c>
    </row>
    <row r="2" spans="1:5" ht="10.5" customHeight="1" x14ac:dyDescent="0.3">
      <c r="A2" s="3"/>
    </row>
    <row r="3" spans="1:5" x14ac:dyDescent="0.25">
      <c r="A3" s="7" t="s">
        <v>13</v>
      </c>
      <c r="B3" s="7" t="s">
        <v>14</v>
      </c>
      <c r="C3" s="7" t="s">
        <v>16</v>
      </c>
      <c r="D3" s="7" t="s">
        <v>15</v>
      </c>
      <c r="E3" s="7" t="s">
        <v>2</v>
      </c>
    </row>
    <row r="4" spans="1:5" x14ac:dyDescent="0.25">
      <c r="A4" s="1">
        <v>42374</v>
      </c>
      <c r="B4" t="s">
        <v>28</v>
      </c>
      <c r="C4" s="2"/>
      <c r="D4" s="2">
        <v>180</v>
      </c>
      <c r="E4" t="s">
        <v>25</v>
      </c>
    </row>
    <row r="5" spans="1:5" x14ac:dyDescent="0.25">
      <c r="A5" s="1">
        <v>42383</v>
      </c>
      <c r="B5" t="s">
        <v>29</v>
      </c>
      <c r="C5" s="2"/>
      <c r="D5" s="2">
        <v>76.650000000000006</v>
      </c>
      <c r="E5" t="s">
        <v>24</v>
      </c>
    </row>
    <row r="6" spans="1:5" x14ac:dyDescent="0.25">
      <c r="A6" s="1">
        <v>42384</v>
      </c>
      <c r="B6" t="s">
        <v>30</v>
      </c>
      <c r="C6" s="2"/>
      <c r="D6" s="2">
        <v>48</v>
      </c>
      <c r="E6" t="s">
        <v>24</v>
      </c>
    </row>
    <row r="7" spans="1:5" x14ac:dyDescent="0.25">
      <c r="A7" s="1">
        <v>42384</v>
      </c>
      <c r="B7" t="s">
        <v>29</v>
      </c>
      <c r="C7" s="2"/>
      <c r="D7" s="2">
        <v>115</v>
      </c>
      <c r="E7" t="s">
        <v>24</v>
      </c>
    </row>
    <row r="8" spans="1:5" x14ac:dyDescent="0.25">
      <c r="A8" s="1">
        <v>42389</v>
      </c>
      <c r="B8" t="s">
        <v>56</v>
      </c>
      <c r="C8" s="2"/>
      <c r="D8" s="2">
        <v>1000</v>
      </c>
      <c r="E8" t="s">
        <v>20</v>
      </c>
    </row>
    <row r="9" spans="1:5" x14ac:dyDescent="0.25">
      <c r="A9" s="1">
        <v>42395</v>
      </c>
      <c r="B9" t="s">
        <v>36</v>
      </c>
      <c r="C9" s="2">
        <v>1200</v>
      </c>
      <c r="D9" s="2"/>
      <c r="E9" t="s">
        <v>46</v>
      </c>
    </row>
    <row r="10" spans="1:5" x14ac:dyDescent="0.25">
      <c r="A10" s="1">
        <v>42396</v>
      </c>
      <c r="B10" t="s">
        <v>31</v>
      </c>
      <c r="C10" s="2"/>
      <c r="D10" s="2">
        <v>25</v>
      </c>
      <c r="E10" t="s">
        <v>25</v>
      </c>
    </row>
    <row r="11" spans="1:5" x14ac:dyDescent="0.25">
      <c r="A11" s="1">
        <v>42413</v>
      </c>
      <c r="B11" t="s">
        <v>32</v>
      </c>
      <c r="C11" s="2"/>
      <c r="D11" s="2">
        <v>32</v>
      </c>
      <c r="E11" t="s">
        <v>25</v>
      </c>
    </row>
    <row r="12" spans="1:5" x14ac:dyDescent="0.25">
      <c r="A12" s="1">
        <v>42420</v>
      </c>
      <c r="B12" t="s">
        <v>56</v>
      </c>
      <c r="C12" s="2"/>
      <c r="D12" s="2">
        <v>1000</v>
      </c>
      <c r="E12" t="s">
        <v>20</v>
      </c>
    </row>
    <row r="13" spans="1:5" x14ac:dyDescent="0.25">
      <c r="A13" s="1">
        <v>42420</v>
      </c>
      <c r="B13" t="s">
        <v>36</v>
      </c>
      <c r="C13" s="2">
        <v>560</v>
      </c>
      <c r="D13" s="2"/>
      <c r="E13" t="s">
        <v>46</v>
      </c>
    </row>
    <row r="14" spans="1:5" x14ac:dyDescent="0.25">
      <c r="A14" s="1">
        <v>42449</v>
      </c>
      <c r="B14" t="s">
        <v>56</v>
      </c>
      <c r="C14" s="2"/>
      <c r="D14" s="2">
        <v>1000</v>
      </c>
      <c r="E14" t="s">
        <v>20</v>
      </c>
    </row>
    <row r="15" spans="1:5" x14ac:dyDescent="0.25">
      <c r="A15" s="1">
        <v>42450</v>
      </c>
      <c r="B15" t="s">
        <v>36</v>
      </c>
      <c r="C15" s="2">
        <v>3400</v>
      </c>
      <c r="D15" s="2"/>
      <c r="E15" t="s">
        <v>46</v>
      </c>
    </row>
    <row r="16" spans="1:5" x14ac:dyDescent="0.25">
      <c r="A16" s="1">
        <v>42452</v>
      </c>
      <c r="B16" t="s">
        <v>10</v>
      </c>
      <c r="C16" s="2"/>
      <c r="D16" s="2">
        <v>678.95</v>
      </c>
      <c r="E16" t="s">
        <v>26</v>
      </c>
    </row>
    <row r="17" spans="1:5" x14ac:dyDescent="0.25">
      <c r="A17" s="1">
        <v>42466</v>
      </c>
      <c r="B17" t="s">
        <v>33</v>
      </c>
      <c r="C17" s="2"/>
      <c r="D17" s="2">
        <v>41.6</v>
      </c>
      <c r="E17" t="s">
        <v>25</v>
      </c>
    </row>
    <row r="18" spans="1:5" x14ac:dyDescent="0.25">
      <c r="A18" s="1">
        <v>42480</v>
      </c>
      <c r="B18" t="s">
        <v>56</v>
      </c>
      <c r="C18" s="2"/>
      <c r="D18" s="2">
        <v>1000</v>
      </c>
      <c r="E18" t="s">
        <v>20</v>
      </c>
    </row>
    <row r="19" spans="1:5" x14ac:dyDescent="0.25">
      <c r="A19" s="1">
        <v>42485</v>
      </c>
      <c r="B19" t="s">
        <v>34</v>
      </c>
      <c r="C19" s="2"/>
      <c r="D19" s="2">
        <v>32</v>
      </c>
      <c r="E19" t="s">
        <v>24</v>
      </c>
    </row>
    <row r="20" spans="1:5" x14ac:dyDescent="0.25">
      <c r="A20" s="1">
        <v>42487</v>
      </c>
      <c r="B20" t="s">
        <v>9</v>
      </c>
      <c r="C20" s="2"/>
      <c r="D20" s="2">
        <v>25</v>
      </c>
    </row>
    <row r="21" spans="1:5" x14ac:dyDescent="0.25">
      <c r="A21" s="1">
        <v>42510</v>
      </c>
      <c r="B21" t="s">
        <v>56</v>
      </c>
      <c r="C21" s="2"/>
      <c r="D21" s="2">
        <v>1000</v>
      </c>
      <c r="E21" t="s">
        <v>20</v>
      </c>
    </row>
    <row r="22" spans="1:5" x14ac:dyDescent="0.25">
      <c r="A22" s="1">
        <v>42515</v>
      </c>
      <c r="B22" t="s">
        <v>12</v>
      </c>
      <c r="C22" s="2"/>
      <c r="D22" s="2">
        <v>144.30000000000001</v>
      </c>
    </row>
    <row r="23" spans="1:5" x14ac:dyDescent="0.25">
      <c r="A23" s="1">
        <v>42541</v>
      </c>
      <c r="B23" t="s">
        <v>56</v>
      </c>
      <c r="C23" s="2"/>
      <c r="D23" s="2">
        <v>1000</v>
      </c>
      <c r="E23" t="s">
        <v>20</v>
      </c>
    </row>
    <row r="24" spans="1:5" x14ac:dyDescent="0.25">
      <c r="A24" s="1">
        <v>42547</v>
      </c>
      <c r="B24" t="s">
        <v>35</v>
      </c>
      <c r="C24" s="2"/>
      <c r="D24" s="2"/>
    </row>
    <row r="25" spans="1:5" x14ac:dyDescent="0.25">
      <c r="A25" s="1">
        <v>42552</v>
      </c>
      <c r="B25" t="s">
        <v>11</v>
      </c>
      <c r="C25" s="2"/>
      <c r="D25" s="2">
        <v>48.95</v>
      </c>
    </row>
    <row r="26" spans="1:5" x14ac:dyDescent="0.25">
      <c r="A26" s="1">
        <v>42556</v>
      </c>
      <c r="B26" t="s">
        <v>7</v>
      </c>
      <c r="C26" s="2"/>
      <c r="D26" s="2">
        <v>76</v>
      </c>
    </row>
    <row r="27" spans="1:5" x14ac:dyDescent="0.25">
      <c r="A27" s="1">
        <v>42560</v>
      </c>
      <c r="B27" t="s">
        <v>8</v>
      </c>
      <c r="C27" s="2"/>
      <c r="D27" s="2">
        <v>17</v>
      </c>
    </row>
    <row r="28" spans="1:5" x14ac:dyDescent="0.25">
      <c r="A28" s="1">
        <v>42571</v>
      </c>
      <c r="B28" t="s">
        <v>56</v>
      </c>
      <c r="C28" s="2"/>
      <c r="D28" s="2">
        <v>1000</v>
      </c>
      <c r="E28" t="s">
        <v>20</v>
      </c>
    </row>
    <row r="29" spans="1:5" x14ac:dyDescent="0.25">
      <c r="A29" s="1">
        <v>42588</v>
      </c>
      <c r="B29" t="s">
        <v>52</v>
      </c>
      <c r="C29" s="2"/>
      <c r="D29" s="2">
        <v>450</v>
      </c>
      <c r="E29" t="s">
        <v>24</v>
      </c>
    </row>
    <row r="30" spans="1:5" x14ac:dyDescent="0.25">
      <c r="A30" s="1">
        <v>42602</v>
      </c>
      <c r="B30" t="s">
        <v>56</v>
      </c>
      <c r="C30" s="2"/>
      <c r="D30" s="2">
        <v>1000</v>
      </c>
      <c r="E30" t="s">
        <v>20</v>
      </c>
    </row>
    <row r="31" spans="1:5" x14ac:dyDescent="0.25">
      <c r="A31" s="1">
        <v>42602</v>
      </c>
      <c r="B31" t="s">
        <v>37</v>
      </c>
      <c r="C31" s="2">
        <v>10000</v>
      </c>
      <c r="D31" s="2"/>
      <c r="E31" t="s">
        <v>47</v>
      </c>
    </row>
    <row r="32" spans="1:5" x14ac:dyDescent="0.25">
      <c r="A32" s="1">
        <v>42633</v>
      </c>
      <c r="B32" t="s">
        <v>56</v>
      </c>
      <c r="C32" s="2"/>
      <c r="D32" s="2">
        <v>1000</v>
      </c>
      <c r="E32" t="s">
        <v>20</v>
      </c>
    </row>
    <row r="33" spans="1:5" x14ac:dyDescent="0.25">
      <c r="A33" s="1">
        <v>42663</v>
      </c>
      <c r="B33" t="s">
        <v>56</v>
      </c>
      <c r="C33" s="2"/>
      <c r="D33" s="2">
        <v>1000</v>
      </c>
      <c r="E33" t="s">
        <v>20</v>
      </c>
    </row>
    <row r="34" spans="1:5" x14ac:dyDescent="0.25">
      <c r="A34" s="1">
        <v>42663</v>
      </c>
      <c r="B34" t="s">
        <v>38</v>
      </c>
      <c r="C34" s="2">
        <v>5000</v>
      </c>
      <c r="D34" s="2"/>
      <c r="E34" t="s">
        <v>48</v>
      </c>
    </row>
    <row r="35" spans="1:5" x14ac:dyDescent="0.25">
      <c r="A35" s="1">
        <v>42694</v>
      </c>
      <c r="B35" t="s">
        <v>56</v>
      </c>
      <c r="C35" s="2"/>
      <c r="D35" s="2">
        <v>1000</v>
      </c>
      <c r="E35" t="s">
        <v>20</v>
      </c>
    </row>
    <row r="36" spans="1:5" x14ac:dyDescent="0.25">
      <c r="A36" s="1">
        <v>42724</v>
      </c>
      <c r="B36" t="s">
        <v>56</v>
      </c>
      <c r="C36" s="2"/>
      <c r="D36" s="2">
        <v>1000</v>
      </c>
      <c r="E36" t="s">
        <v>20</v>
      </c>
    </row>
    <row r="37" spans="1:5" x14ac:dyDescent="0.25">
      <c r="A37" s="1">
        <v>42724</v>
      </c>
      <c r="B37" t="s">
        <v>39</v>
      </c>
      <c r="C37" s="2">
        <v>1200</v>
      </c>
      <c r="D37" s="2"/>
      <c r="E37" t="s">
        <v>48</v>
      </c>
    </row>
    <row r="38" spans="1:5" x14ac:dyDescent="0.25">
      <c r="B38" s="1"/>
    </row>
    <row r="39" spans="1:5" x14ac:dyDescent="0.25">
      <c r="B39" s="1"/>
    </row>
    <row r="40" spans="1:5" x14ac:dyDescent="0.25">
      <c r="B40" s="1"/>
    </row>
    <row r="41" spans="1:5" x14ac:dyDescent="0.25">
      <c r="B41" s="1"/>
    </row>
    <row r="42" spans="1:5" x14ac:dyDescent="0.25">
      <c r="B42" s="1"/>
    </row>
    <row r="43" spans="1:5" x14ac:dyDescent="0.25">
      <c r="B43" s="1"/>
    </row>
  </sheetData>
  <dataValidations count="1">
    <dataValidation type="list" allowBlank="1" showInputMessage="1" showErrorMessage="1" sqref="E4:E37">
      <formula1>Kontierungen</formula1>
    </dataValidation>
  </dataValidations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</sheetPr>
  <dimension ref="A1:G15"/>
  <sheetViews>
    <sheetView showGridLines="0" workbookViewId="0">
      <selection activeCell="G3" sqref="G3"/>
    </sheetView>
  </sheetViews>
  <sheetFormatPr baseColWidth="10" defaultRowHeight="15" x14ac:dyDescent="0.25"/>
  <cols>
    <col min="1" max="1" width="25.7109375" customWidth="1"/>
    <col min="2" max="2" width="72.42578125" bestFit="1" customWidth="1"/>
  </cols>
  <sheetData>
    <row r="1" spans="1:7" ht="22.5" x14ac:dyDescent="0.3">
      <c r="A1" s="3" t="s">
        <v>41</v>
      </c>
    </row>
    <row r="2" spans="1:7" x14ac:dyDescent="0.25">
      <c r="A2" s="4" t="s">
        <v>59</v>
      </c>
    </row>
    <row r="3" spans="1:7" x14ac:dyDescent="0.25">
      <c r="A3" s="5">
        <v>42430</v>
      </c>
      <c r="B3" s="35" t="s">
        <v>64</v>
      </c>
      <c r="G3" s="1"/>
    </row>
    <row r="4" spans="1:7" x14ac:dyDescent="0.25">
      <c r="A4" s="4" t="s">
        <v>17</v>
      </c>
    </row>
    <row r="5" spans="1:7" x14ac:dyDescent="0.25">
      <c r="A5" s="26">
        <v>10000</v>
      </c>
    </row>
    <row r="7" spans="1:7" x14ac:dyDescent="0.25">
      <c r="A7" t="s">
        <v>18</v>
      </c>
      <c r="B7" t="s">
        <v>19</v>
      </c>
    </row>
    <row r="8" spans="1:7" x14ac:dyDescent="0.25">
      <c r="A8" t="s">
        <v>46</v>
      </c>
      <c r="B8" t="s">
        <v>49</v>
      </c>
    </row>
    <row r="9" spans="1:7" x14ac:dyDescent="0.25">
      <c r="A9" t="s">
        <v>47</v>
      </c>
      <c r="B9" t="s">
        <v>51</v>
      </c>
    </row>
    <row r="10" spans="1:7" x14ac:dyDescent="0.25">
      <c r="A10" t="s">
        <v>48</v>
      </c>
      <c r="B10" t="s">
        <v>50</v>
      </c>
    </row>
    <row r="11" spans="1:7" x14ac:dyDescent="0.25">
      <c r="A11" t="s">
        <v>20</v>
      </c>
      <c r="B11" t="s">
        <v>21</v>
      </c>
    </row>
    <row r="12" spans="1:7" x14ac:dyDescent="0.25">
      <c r="A12" t="s">
        <v>24</v>
      </c>
      <c r="B12" t="s">
        <v>53</v>
      </c>
    </row>
    <row r="13" spans="1:7" x14ac:dyDescent="0.25">
      <c r="A13" t="s">
        <v>25</v>
      </c>
      <c r="B13" t="s">
        <v>22</v>
      </c>
    </row>
    <row r="14" spans="1:7" x14ac:dyDescent="0.25">
      <c r="A14" t="s">
        <v>27</v>
      </c>
      <c r="B14" t="s">
        <v>23</v>
      </c>
    </row>
    <row r="15" spans="1:7" x14ac:dyDescent="0.25">
      <c r="A15" t="s">
        <v>55</v>
      </c>
      <c r="B15" t="s">
        <v>54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B2"/>
  <sheetViews>
    <sheetView workbookViewId="0"/>
  </sheetViews>
  <sheetFormatPr baseColWidth="10"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 t="s">
        <v>5</v>
      </c>
      <c r="B2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Kassenbuch</vt:lpstr>
      <vt:lpstr>Eingabe Datenbank</vt:lpstr>
      <vt:lpstr>Admin</vt:lpstr>
      <vt:lpstr>Anfangsbestand</vt:lpstr>
      <vt:lpstr>Endbestand</vt:lpstr>
      <vt:lpstr>EndDatum</vt:lpstr>
      <vt:lpstr>Kontierungen</vt:lpstr>
      <vt:lpstr>StartDatum</vt:lpstr>
    </vt:vector>
  </TitlesOfParts>
  <Company>ExcelNova.org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 | ExcelNova</dc:creator>
  <cp:lastModifiedBy>ExcelNova.org (Lukas Rohr)</cp:lastModifiedBy>
  <cp:lastPrinted>2014-04-28T13:32:25Z</cp:lastPrinted>
  <dcterms:created xsi:type="dcterms:W3CDTF">2012-10-01T11:35:19Z</dcterms:created>
  <dcterms:modified xsi:type="dcterms:W3CDTF">2016-05-03T20:32:05Z</dcterms:modified>
</cp:coreProperties>
</file>